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AG-KIGA\Betriebswirtschaftliche Sachverhalte\Planungstabellen\"/>
    </mc:Choice>
  </mc:AlternateContent>
  <bookViews>
    <workbookView xWindow="120" yWindow="120" windowWidth="4950" windowHeight="1590"/>
  </bookViews>
  <sheets>
    <sheet name="Hinweise zur Bearbeitung" sheetId="1" r:id="rId1"/>
    <sheet name="Matrix  Kinder mit Behinderung" sheetId="2" r:id="rId2"/>
    <sheet name="Förderung Kinder m. Behinderung" sheetId="3" r:id="rId3"/>
    <sheet name="Vergleichsberechnung Förderung" sheetId="4" r:id="rId4"/>
    <sheet name="Berechnungstabell" sheetId="7" r:id="rId5"/>
    <sheet name="Grundlage_Personalkosten_Tarif" sheetId="8" r:id="rId6"/>
    <sheet name="Musterbudgetierung" sheetId="5" r:id="rId7"/>
  </sheets>
  <definedNames>
    <definedName name="Z_96787B8E_1027_4CDB_BE4F_BF8F8230409C_.wvu.Rows" localSheetId="1" hidden="1">'Matrix  Kinder mit Behinderung'!$33:$36</definedName>
  </definedNames>
  <calcPr calcId="162913"/>
  <customWorkbookViews>
    <customWorkbookView name="Finke, Johannes - Persönliche Ansicht" guid="{96787B8E-1027-4CDB-BE4F-BF8F8230409C}" mergeInterval="0" personalView="1" maximized="1" windowWidth="1916" windowHeight="939" activeSheetId="5"/>
  </customWorkbookViews>
</workbook>
</file>

<file path=xl/calcChain.xml><?xml version="1.0" encoding="utf-8"?>
<calcChain xmlns="http://schemas.openxmlformats.org/spreadsheetml/2006/main">
  <c r="D31" i="5" l="1"/>
  <c r="E37" i="4" l="1"/>
  <c r="C85" i="7" l="1"/>
  <c r="D29" i="5" s="1"/>
  <c r="D85" i="7"/>
  <c r="E85" i="7"/>
  <c r="F120" i="7"/>
  <c r="F119" i="7"/>
  <c r="F118" i="7"/>
  <c r="F117" i="7"/>
  <c r="F116" i="7"/>
  <c r="F115" i="7"/>
  <c r="F114" i="7"/>
  <c r="F113" i="7"/>
  <c r="F112" i="7"/>
  <c r="F111" i="7"/>
  <c r="F110" i="7"/>
  <c r="F109" i="7"/>
  <c r="F108" i="7"/>
  <c r="F107" i="7"/>
  <c r="F106" i="7"/>
  <c r="F105" i="7"/>
  <c r="F104" i="7"/>
  <c r="F103" i="7"/>
  <c r="F102" i="7"/>
  <c r="F101" i="7"/>
  <c r="F100" i="7"/>
  <c r="F99" i="7"/>
  <c r="F98" i="7"/>
  <c r="F97" i="7"/>
  <c r="F96" i="7"/>
  <c r="D71" i="3"/>
  <c r="D70" i="3"/>
  <c r="D69" i="3"/>
  <c r="D68" i="3"/>
  <c r="D67" i="3"/>
  <c r="D66" i="3"/>
  <c r="D65" i="3"/>
  <c r="D64" i="3"/>
  <c r="D63" i="3"/>
  <c r="D62" i="3"/>
  <c r="D61" i="3"/>
  <c r="D60" i="3"/>
  <c r="D59" i="3"/>
  <c r="D58" i="3"/>
  <c r="D57" i="3"/>
  <c r="D56" i="3"/>
  <c r="D55" i="3"/>
  <c r="D54" i="3"/>
  <c r="D53" i="3"/>
  <c r="D52" i="3"/>
  <c r="D51" i="3"/>
  <c r="D50" i="3"/>
  <c r="D49" i="3"/>
  <c r="D48" i="3"/>
  <c r="D47" i="3"/>
  <c r="C31" i="2" l="1"/>
  <c r="C36" i="2" s="1"/>
  <c r="D31" i="2"/>
  <c r="D37" i="2" s="1"/>
  <c r="E31" i="2"/>
  <c r="E38" i="2" s="1"/>
  <c r="F31" i="2"/>
  <c r="F39" i="2" s="1"/>
  <c r="G31" i="2"/>
  <c r="G40" i="2" s="1"/>
  <c r="H31" i="2"/>
  <c r="H35" i="2" s="1"/>
  <c r="I31" i="2"/>
  <c r="I36" i="2" s="1"/>
  <c r="J31" i="2"/>
  <c r="J37" i="2" s="1"/>
  <c r="K31" i="2"/>
  <c r="K38" i="2" s="1"/>
  <c r="L31" i="2"/>
  <c r="L39" i="2" s="1"/>
  <c r="M31" i="2"/>
  <c r="M40" i="2" s="1"/>
  <c r="B31" i="2"/>
  <c r="B37" i="2" s="1"/>
  <c r="E34" i="2" l="1"/>
  <c r="E42" i="2"/>
  <c r="E35" i="2"/>
  <c r="D48" i="2"/>
  <c r="D47" i="2"/>
  <c r="E52" i="2"/>
  <c r="J51" i="2"/>
  <c r="D33" i="2"/>
  <c r="D42" i="2"/>
  <c r="E46" i="2"/>
  <c r="J47" i="2"/>
  <c r="E33" i="2"/>
  <c r="D41" i="2"/>
  <c r="E43" i="2"/>
  <c r="J41" i="2"/>
  <c r="D52" i="2"/>
  <c r="D40" i="2"/>
  <c r="J39" i="2"/>
  <c r="D51" i="2"/>
  <c r="D39" i="2"/>
  <c r="E36" i="2"/>
  <c r="K49" i="2"/>
  <c r="M51" i="2"/>
  <c r="M50" i="2"/>
  <c r="M45" i="2"/>
  <c r="M39" i="2"/>
  <c r="M44" i="2"/>
  <c r="M38" i="2"/>
  <c r="L50" i="2"/>
  <c r="L37" i="2"/>
  <c r="L44" i="2"/>
  <c r="L43" i="2"/>
  <c r="L42" i="2"/>
  <c r="L38" i="2"/>
  <c r="L49" i="2"/>
  <c r="L48" i="2"/>
  <c r="L36" i="2"/>
  <c r="K36" i="2"/>
  <c r="K46" i="2"/>
  <c r="K34" i="2"/>
  <c r="K43" i="2"/>
  <c r="K35" i="2"/>
  <c r="K41" i="2"/>
  <c r="K48" i="2"/>
  <c r="K40" i="2"/>
  <c r="K33" i="2"/>
  <c r="K47" i="2"/>
  <c r="K37" i="2"/>
  <c r="K52" i="2"/>
  <c r="K42" i="2"/>
  <c r="J36" i="2"/>
  <c r="J34" i="2"/>
  <c r="J45" i="2"/>
  <c r="J35" i="2"/>
  <c r="J46" i="2"/>
  <c r="J33" i="2"/>
  <c r="J52" i="2"/>
  <c r="J42" i="2"/>
  <c r="J48" i="2"/>
  <c r="J40" i="2"/>
  <c r="H40" i="2"/>
  <c r="H33" i="2"/>
  <c r="H52" i="2"/>
  <c r="H46" i="2"/>
  <c r="G45" i="2"/>
  <c r="G44" i="2"/>
  <c r="G39" i="2"/>
  <c r="G38" i="2"/>
  <c r="G51" i="2"/>
  <c r="G50" i="2"/>
  <c r="F42" i="2"/>
  <c r="F38" i="2"/>
  <c r="F37" i="2"/>
  <c r="F36" i="2"/>
  <c r="F44" i="2"/>
  <c r="F50" i="2"/>
  <c r="F49" i="2"/>
  <c r="F48" i="2"/>
  <c r="F43" i="2"/>
  <c r="E49" i="2"/>
  <c r="E41" i="2"/>
  <c r="E48" i="2"/>
  <c r="E40" i="2"/>
  <c r="E47" i="2"/>
  <c r="E37" i="2"/>
  <c r="D46" i="2"/>
  <c r="D36" i="2"/>
  <c r="D34" i="2"/>
  <c r="D45" i="2"/>
  <c r="D35" i="2"/>
  <c r="C34" i="2"/>
  <c r="C41" i="2"/>
  <c r="C35" i="2"/>
  <c r="I34" i="2"/>
  <c r="I41" i="2"/>
  <c r="I35" i="2"/>
  <c r="C33" i="2"/>
  <c r="C52" i="2"/>
  <c r="C46" i="2"/>
  <c r="H51" i="2"/>
  <c r="H39" i="2"/>
  <c r="I46" i="2"/>
  <c r="I40" i="2"/>
  <c r="C45" i="2"/>
  <c r="G49" i="2"/>
  <c r="G37" i="2"/>
  <c r="H50" i="2"/>
  <c r="H44" i="2"/>
  <c r="H38" i="2"/>
  <c r="I51" i="2"/>
  <c r="I45" i="2"/>
  <c r="I39" i="2"/>
  <c r="M49" i="2"/>
  <c r="M43" i="2"/>
  <c r="M37" i="2"/>
  <c r="C50" i="2"/>
  <c r="C44" i="2"/>
  <c r="C38" i="2"/>
  <c r="F34" i="2"/>
  <c r="F47" i="2"/>
  <c r="F41" i="2"/>
  <c r="F35" i="2"/>
  <c r="G48" i="2"/>
  <c r="G42" i="2"/>
  <c r="G36" i="2"/>
  <c r="H49" i="2"/>
  <c r="H43" i="2"/>
  <c r="H37" i="2"/>
  <c r="I50" i="2"/>
  <c r="I44" i="2"/>
  <c r="I38" i="2"/>
  <c r="L34" i="2"/>
  <c r="L41" i="2"/>
  <c r="M48" i="2"/>
  <c r="M36" i="2"/>
  <c r="F33" i="2"/>
  <c r="L33" i="2"/>
  <c r="C49" i="2"/>
  <c r="C43" i="2"/>
  <c r="C37" i="2"/>
  <c r="D50" i="2"/>
  <c r="D44" i="2"/>
  <c r="D38" i="2"/>
  <c r="E51" i="2"/>
  <c r="E45" i="2"/>
  <c r="E39" i="2"/>
  <c r="F52" i="2"/>
  <c r="F46" i="2"/>
  <c r="F40" i="2"/>
  <c r="G34" i="2"/>
  <c r="G47" i="2"/>
  <c r="G41" i="2"/>
  <c r="G35" i="2"/>
  <c r="H48" i="2"/>
  <c r="H42" i="2"/>
  <c r="H36" i="2"/>
  <c r="I49" i="2"/>
  <c r="I43" i="2"/>
  <c r="I37" i="2"/>
  <c r="J50" i="2"/>
  <c r="J44" i="2"/>
  <c r="J38" i="2"/>
  <c r="K51" i="2"/>
  <c r="K45" i="2"/>
  <c r="K39" i="2"/>
  <c r="L52" i="2"/>
  <c r="L46" i="2"/>
  <c r="L40" i="2"/>
  <c r="M34" i="2"/>
  <c r="M47" i="2"/>
  <c r="M41" i="2"/>
  <c r="M35" i="2"/>
  <c r="C47" i="2"/>
  <c r="I47" i="2"/>
  <c r="I33" i="2"/>
  <c r="C40" i="2"/>
  <c r="H45" i="2"/>
  <c r="I52" i="2"/>
  <c r="C51" i="2"/>
  <c r="C39" i="2"/>
  <c r="G43" i="2"/>
  <c r="L47" i="2"/>
  <c r="L35" i="2"/>
  <c r="M42" i="2"/>
  <c r="G33" i="2"/>
  <c r="M33" i="2"/>
  <c r="C48" i="2"/>
  <c r="C42" i="2"/>
  <c r="D49" i="2"/>
  <c r="D43" i="2"/>
  <c r="E50" i="2"/>
  <c r="E44" i="2"/>
  <c r="F51" i="2"/>
  <c r="F45" i="2"/>
  <c r="G52" i="2"/>
  <c r="G46" i="2"/>
  <c r="H34" i="2"/>
  <c r="H47" i="2"/>
  <c r="H41" i="2"/>
  <c r="I48" i="2"/>
  <c r="I42" i="2"/>
  <c r="J49" i="2"/>
  <c r="J43" i="2"/>
  <c r="K50" i="2"/>
  <c r="K44" i="2"/>
  <c r="L51" i="2"/>
  <c r="L45" i="2"/>
  <c r="M52" i="2"/>
  <c r="M46" i="2"/>
  <c r="B33" i="2"/>
  <c r="B48" i="2"/>
  <c r="B41" i="2"/>
  <c r="B34" i="2"/>
  <c r="B40" i="2"/>
  <c r="B46" i="2"/>
  <c r="B39" i="2"/>
  <c r="B52" i="2"/>
  <c r="B45" i="2"/>
  <c r="B38" i="2"/>
  <c r="B47" i="2"/>
  <c r="B51" i="2"/>
  <c r="B44" i="2"/>
  <c r="B36" i="2"/>
  <c r="B50" i="2"/>
  <c r="B42" i="2"/>
  <c r="B35" i="2"/>
  <c r="N31" i="2"/>
  <c r="B49" i="2"/>
  <c r="B43" i="2"/>
  <c r="D2" i="4"/>
  <c r="N39" i="2" l="1"/>
  <c r="N45" i="2"/>
  <c r="N51" i="2"/>
  <c r="N49" i="2"/>
  <c r="N43" i="2"/>
  <c r="N37" i="2"/>
  <c r="N48" i="2"/>
  <c r="N42" i="2"/>
  <c r="N36" i="2"/>
  <c r="N52" i="2"/>
  <c r="N46" i="2"/>
  <c r="N40" i="2"/>
  <c r="N34" i="2"/>
  <c r="N50" i="2"/>
  <c r="N44" i="2"/>
  <c r="N38" i="2"/>
  <c r="N47" i="2"/>
  <c r="N41" i="2"/>
  <c r="N35" i="2"/>
  <c r="E19" i="4" l="1"/>
  <c r="E20" i="4"/>
  <c r="E18" i="4"/>
  <c r="E13" i="4"/>
  <c r="E14" i="4"/>
  <c r="E12" i="4"/>
  <c r="E7" i="4"/>
  <c r="E8" i="4"/>
  <c r="E6" i="4"/>
  <c r="D7" i="5" l="1"/>
  <c r="D9" i="5"/>
  <c r="D10" i="5"/>
  <c r="D11" i="5"/>
  <c r="D12" i="5"/>
  <c r="D13" i="5"/>
  <c r="D8" i="5"/>
  <c r="I22" i="4" l="1"/>
  <c r="I24" i="4" s="1"/>
  <c r="D1" i="7" l="1"/>
  <c r="H20" i="4"/>
  <c r="H19" i="4"/>
  <c r="H18" i="4"/>
  <c r="H14" i="4"/>
  <c r="H13" i="4"/>
  <c r="H12" i="4"/>
  <c r="H8" i="4"/>
  <c r="H7" i="4"/>
  <c r="H6" i="4"/>
  <c r="H22" i="4" l="1"/>
  <c r="H24" i="4" s="1"/>
  <c r="E60" i="7" l="1"/>
  <c r="D60" i="7"/>
  <c r="C60" i="7"/>
  <c r="F6" i="4"/>
  <c r="D27" i="5" l="1"/>
  <c r="D63" i="7"/>
  <c r="J23" i="3"/>
  <c r="D48" i="7" l="1"/>
  <c r="E48" i="7"/>
  <c r="C48" i="7"/>
  <c r="D37" i="5" s="1"/>
  <c r="D27" i="7" l="1"/>
  <c r="E27" i="7"/>
  <c r="F27" i="7"/>
  <c r="C27" i="7"/>
  <c r="D17" i="5" s="1"/>
  <c r="C34" i="3" l="1"/>
  <c r="D27" i="3" l="1"/>
  <c r="E10" i="3"/>
  <c r="E22" i="3"/>
  <c r="E9" i="3"/>
  <c r="E11" i="3"/>
  <c r="E23" i="3"/>
  <c r="A5" i="3"/>
  <c r="A2" i="5" s="1"/>
  <c r="M74" i="2"/>
  <c r="L74" i="2"/>
  <c r="K74" i="2"/>
  <c r="J74" i="2"/>
  <c r="I74" i="2"/>
  <c r="H74" i="2"/>
  <c r="G74" i="2"/>
  <c r="F74" i="2"/>
  <c r="E74" i="2"/>
  <c r="D74" i="2"/>
  <c r="C74" i="2"/>
  <c r="B74" i="2"/>
  <c r="E15" i="3"/>
  <c r="E16" i="3"/>
  <c r="E17" i="3"/>
  <c r="E21" i="3"/>
  <c r="E49" i="4"/>
  <c r="D46" i="4"/>
  <c r="D53" i="4"/>
  <c r="G18" i="4"/>
  <c r="G19" i="4"/>
  <c r="G20" i="4"/>
  <c r="F7" i="4"/>
  <c r="F8" i="4"/>
  <c r="F12" i="4"/>
  <c r="F13" i="4"/>
  <c r="F14" i="4"/>
  <c r="F18" i="4"/>
  <c r="F19" i="4"/>
  <c r="F20" i="4"/>
  <c r="D22" i="4"/>
  <c r="E35" i="4" l="1"/>
  <c r="D55" i="4"/>
  <c r="E24" i="3"/>
  <c r="D36" i="3" s="1"/>
  <c r="F22" i="4"/>
  <c r="G27" i="7" s="1"/>
  <c r="G22" i="4"/>
  <c r="N33" i="2" l="1"/>
  <c r="C32" i="3" s="1"/>
  <c r="E51" i="4"/>
  <c r="C5" i="5" s="1"/>
  <c r="E46" i="4"/>
  <c r="G24" i="4"/>
  <c r="H27" i="7"/>
  <c r="H32" i="7" s="1"/>
  <c r="F24" i="4"/>
  <c r="G31" i="7"/>
  <c r="D35" i="3" l="1"/>
  <c r="F46" i="4"/>
  <c r="D6" i="5"/>
  <c r="D5" i="5"/>
  <c r="D32" i="5" l="1"/>
  <c r="D37" i="3"/>
  <c r="E50" i="4"/>
  <c r="D14" i="5" s="1"/>
  <c r="E53" i="4" l="1"/>
  <c r="E55" i="4" s="1"/>
  <c r="D16" i="5" s="1"/>
  <c r="F55" i="4" l="1"/>
  <c r="F53" i="4"/>
  <c r="D18" i="5"/>
  <c r="D33" i="5" l="1"/>
  <c r="D36" i="5" s="1"/>
  <c r="D38" i="5" s="1"/>
</calcChain>
</file>

<file path=xl/comments1.xml><?xml version="1.0" encoding="utf-8"?>
<comments xmlns="http://schemas.openxmlformats.org/spreadsheetml/2006/main">
  <authors>
    <author>Finke, Johannes</author>
    <author>jof</author>
  </authors>
  <commentList>
    <comment ref="A4" authorId="0" shapeId="0">
      <text>
        <r>
          <rPr>
            <b/>
            <sz val="8"/>
            <color indexed="81"/>
            <rFont val="Tahoma"/>
            <family val="2"/>
          </rPr>
          <t>Finke, Johannes:</t>
        </r>
        <r>
          <rPr>
            <sz val="8"/>
            <color indexed="81"/>
            <rFont val="Tahoma"/>
            <family val="2"/>
          </rPr>
          <t xml:space="preserve">
Name der Einrichtung wird aus Tabelle Matris Kinder mit Behinderung automatisch übertragen
</t>
        </r>
      </text>
    </comment>
    <comment ref="D9" authorId="1" shapeId="0">
      <text>
        <r>
          <rPr>
            <b/>
            <sz val="8"/>
            <color indexed="81"/>
            <rFont val="Tahoma"/>
            <family val="2"/>
          </rPr>
          <t>jof:</t>
        </r>
        <r>
          <rPr>
            <sz val="8"/>
            <color indexed="81"/>
            <rFont val="Tahoma"/>
            <family val="2"/>
          </rPr>
          <t xml:space="preserve">
In den gelben Feldern sind die Anzahl der Kinder einzutragen. Kinder bei denen eine Bewilligung unterjährig erwartet wird sind trotzdem mit dem Wert 1 aufzunehmen, da über Kibiz eine Finanzierung für das gesamte Jahr erfolgt. Beispiel: ein Kind hat eine Bewilligung ab August erhalten, für ein Kind erfolge eine Bewilligung ab Februar, dann ist bei  Anz. d. Kd. der Wert 2 einzutragen. </t>
        </r>
      </text>
    </comment>
    <comment ref="D28" authorId="0" shapeId="0">
      <text>
        <r>
          <rPr>
            <b/>
            <sz val="9"/>
            <color indexed="81"/>
            <rFont val="Segoe UI"/>
            <family val="2"/>
          </rPr>
          <t>Finke, Johannes:</t>
        </r>
        <r>
          <rPr>
            <sz val="9"/>
            <color indexed="81"/>
            <rFont val="Segoe UI"/>
            <family val="2"/>
          </rPr>
          <t xml:space="preserve">
Hier sind die Anzahl der Kinder mit Behinderung einzutragen die  U3 im Sinne des Gesetzes sind</t>
        </r>
      </text>
    </comment>
    <comment ref="D29" authorId="1" shapeId="0">
      <text>
        <r>
          <rPr>
            <b/>
            <sz val="8"/>
            <color indexed="81"/>
            <rFont val="Tahoma"/>
            <family val="2"/>
          </rPr>
          <t>jof:</t>
        </r>
        <r>
          <rPr>
            <sz val="8"/>
            <color indexed="81"/>
            <rFont val="Tahoma"/>
            <family val="2"/>
          </rPr>
          <t xml:space="preserve">
Hier ist der Betrag für das Kindergartenjahr einzutragen, der auf   Grund der Härtefallregelung vom LWL bewilligt wurde. </t>
        </r>
      </text>
    </comment>
    <comment ref="D30" authorId="1" shapeId="0">
      <text>
        <r>
          <rPr>
            <b/>
            <sz val="8"/>
            <color indexed="81"/>
            <rFont val="Tahoma"/>
            <family val="2"/>
          </rPr>
          <t>jof:</t>
        </r>
        <r>
          <rPr>
            <sz val="8"/>
            <color indexed="81"/>
            <rFont val="Tahoma"/>
            <family val="2"/>
          </rPr>
          <t xml:space="preserve">
Bei Ja bitte 1 eintragen bei Nein bitte 0,91 eintragen</t>
        </r>
      </text>
    </comment>
    <comment ref="D35" authorId="0" shapeId="0">
      <text>
        <r>
          <rPr>
            <b/>
            <sz val="8"/>
            <color indexed="81"/>
            <rFont val="Tahoma"/>
            <family val="2"/>
          </rPr>
          <t>Finke, Johannes:</t>
        </r>
        <r>
          <rPr>
            <sz val="8"/>
            <color indexed="81"/>
            <rFont val="Tahoma"/>
            <family val="2"/>
          </rPr>
          <t xml:space="preserve">
Laut neuer Richtliniie vom LWL die noch nicht gültig ist und noch Veränderungen erfahren kann</t>
        </r>
      </text>
    </comment>
  </commentList>
</comments>
</file>

<file path=xl/comments2.xml><?xml version="1.0" encoding="utf-8"?>
<comments xmlns="http://schemas.openxmlformats.org/spreadsheetml/2006/main">
  <authors>
    <author>Finke, Johannes</author>
    <author>jof</author>
    <author>noname</author>
  </authors>
  <commentList>
    <comment ref="F3" authorId="0" shapeId="0">
      <text>
        <r>
          <rPr>
            <b/>
            <sz val="8"/>
            <color indexed="81"/>
            <rFont val="Tahoma"/>
            <family val="2"/>
          </rPr>
          <t>Finke, Johannes:</t>
        </r>
        <r>
          <rPr>
            <sz val="8"/>
            <color indexed="81"/>
            <rFont val="Tahoma"/>
            <family val="2"/>
          </rPr>
          <t xml:space="preserve">
alternativ kann zur Überprüfung der Zahlen auch der Personalrechner des LWL eingesetzt werden
</t>
        </r>
      </text>
    </comment>
    <comment ref="D5" authorId="1" shapeId="0">
      <text>
        <r>
          <rPr>
            <b/>
            <sz val="8"/>
            <color indexed="81"/>
            <rFont val="Tahoma"/>
            <family val="2"/>
          </rPr>
          <t>jof:</t>
        </r>
        <r>
          <rPr>
            <sz val="8"/>
            <color indexed="81"/>
            <rFont val="Tahoma"/>
            <family val="2"/>
          </rPr>
          <t xml:space="preserve">
Zahlen lt. Jugendhilfeplanung 2022/23 bzw. entsprechend Zuschussantrag 2022/23.Auch Kinder mit Behinderung sind hier einzutragen.  
</t>
        </r>
      </text>
    </comment>
    <comment ref="H5" authorId="0" shapeId="0">
      <text>
        <r>
          <rPr>
            <b/>
            <sz val="8"/>
            <color indexed="81"/>
            <rFont val="Tahoma"/>
            <family val="2"/>
          </rPr>
          <t>Finke, Johannes:</t>
        </r>
        <r>
          <rPr>
            <sz val="8"/>
            <color indexed="81"/>
            <rFont val="Tahoma"/>
            <family val="2"/>
          </rPr>
          <t xml:space="preserve">
Für die Freistellung der Leitung sind pro Gruppe 20 % der Betreuungszeit vorgesehen. 
</t>
        </r>
      </text>
    </comment>
    <comment ref="I5" authorId="0" shapeId="0">
      <text>
        <r>
          <rPr>
            <b/>
            <sz val="8"/>
            <color indexed="81"/>
            <rFont val="Tahoma"/>
            <family val="2"/>
          </rPr>
          <t>Finke, Johannes:</t>
        </r>
        <r>
          <rPr>
            <sz val="8"/>
            <color indexed="81"/>
            <rFont val="Tahoma"/>
            <family val="2"/>
          </rPr>
          <t xml:space="preserve">
Gemäß § 28 Absatz 1 Satz 5 hat der Träger auch in Ausfallzeiten eine Besetzung von 2 Fachkräften bzw. im Gruppentyp 3 von 1 FK und 1 EK sicherzustellen. Zudem ist nach § 28 Absatz 4 auch die Finanzierung aus den Pauschalen für Vor- und Nachbereitungszeiten, Bildungsdokumentation etc. vorgesehen. Eine gesetzliche Vorgabe welche exakte Stundenzahl hierfür vorzusehen ist gibt es nicht. Es handelt sich aber, zumindest bei der Regelung in § 28 Absatz 1 Satz 5 um eine Sollvorschrift von der nur in begründeten Fällen abgewichen werden darf. 
</t>
        </r>
        <r>
          <rPr>
            <sz val="11"/>
            <color indexed="81"/>
            <rFont val="Tahoma"/>
            <family val="2"/>
          </rPr>
          <t>Wir empfehlen hier mindestens die Stunden zu berücksichtigen, die Sie bis 2019/20 für U3-Kinder nach § 21 Absatz 4 KiBiz (zusätzliche U3-Pauschalen) eingesetzt haben, natürlich unter Anpassung der aktuellen Kinderzahlen U3 2023/24
.</t>
        </r>
        <r>
          <rPr>
            <sz val="12"/>
            <color indexed="81"/>
            <rFont val="Tahoma"/>
            <family val="2"/>
          </rPr>
          <t xml:space="preserve"> Hinweisen möchten wir auch auf die Anlage zum § 33 
</t>
        </r>
        <r>
          <rPr>
            <sz val="8"/>
            <color indexed="81"/>
            <rFont val="Tahoma"/>
            <family val="2"/>
          </rPr>
          <t xml:space="preserve">
</t>
        </r>
        <r>
          <rPr>
            <sz val="11"/>
            <color indexed="81"/>
            <rFont val="Tahoma"/>
            <family val="2"/>
          </rPr>
          <t>Bei den Überlegungen sonstige Stunden zu berücksichtigen, sind aktuell die nichtauskömmlichen Anpassungen der Kindpauschalen zu bedenken und es ist auch eine betriebswirtschaftliche Abwägung vorzunehmen.</t>
        </r>
      </text>
    </comment>
    <comment ref="G6" authorId="0" shapeId="0">
      <text>
        <r>
          <rPr>
            <b/>
            <sz val="9"/>
            <color indexed="81"/>
            <rFont val="Segoe UI"/>
            <family val="2"/>
          </rPr>
          <t>Finke, Johannes:</t>
        </r>
        <r>
          <rPr>
            <sz val="9"/>
            <color indexed="81"/>
            <rFont val="Segoe UI"/>
            <family val="2"/>
          </rPr>
          <t xml:space="preserve">
EK-Kräfte sind bei der Berechnung nur im Gruppentyp 3 zulässig. Bezüglich Sonderregelungen wird auf die Personalvereinbarung verwiesen. </t>
        </r>
      </text>
    </comment>
    <comment ref="D20" authorId="2" shapeId="0">
      <text>
        <r>
          <rPr>
            <b/>
            <sz val="8"/>
            <color indexed="81"/>
            <rFont val="Tahoma"/>
            <family val="2"/>
          </rPr>
          <t>Wenn Sie die gelb unterlegten Zahlen verändern, erfolgt eine neue Berechnung der Betriebskosten.</t>
        </r>
      </text>
    </comment>
    <comment ref="E36" authorId="1" shapeId="0">
      <text>
        <r>
          <rPr>
            <b/>
            <sz val="8"/>
            <color indexed="81"/>
            <rFont val="Tahoma"/>
            <family val="2"/>
          </rPr>
          <t>jof:</t>
        </r>
        <r>
          <rPr>
            <sz val="8"/>
            <color indexed="81"/>
            <rFont val="Tahoma"/>
            <family val="2"/>
          </rPr>
          <t xml:space="preserve">
Bitte manuell eintragen </t>
        </r>
      </text>
    </comment>
    <comment ref="E37" authorId="1" shapeId="0">
      <text>
        <r>
          <rPr>
            <b/>
            <sz val="8"/>
            <color indexed="81"/>
            <rFont val="Tahoma"/>
            <family val="2"/>
          </rPr>
          <t>jof:</t>
        </r>
        <r>
          <rPr>
            <sz val="8"/>
            <color indexed="81"/>
            <rFont val="Tahoma"/>
            <family val="2"/>
          </rPr>
          <t xml:space="preserve">
Kürzung erfolgt automatisch bei Angabe der Anzahl Mietergruppen in Zelle c26</t>
        </r>
      </text>
    </comment>
    <comment ref="E38" authorId="0" shapeId="0">
      <text>
        <r>
          <rPr>
            <b/>
            <sz val="8"/>
            <color indexed="81"/>
            <rFont val="Tahoma"/>
            <family val="2"/>
          </rPr>
          <t>Finke, Johannes:</t>
        </r>
        <r>
          <rPr>
            <sz val="8"/>
            <color indexed="81"/>
            <rFont val="Tahoma"/>
            <family val="2"/>
          </rPr>
          <t xml:space="preserve">
bitte hier die bewilligte Summe für die Förderung Familienzentrum eintragen
</t>
        </r>
      </text>
    </comment>
    <comment ref="E39" authorId="0" shapeId="0">
      <text>
        <r>
          <rPr>
            <b/>
            <sz val="8"/>
            <color indexed="81"/>
            <rFont val="Tahoma"/>
            <family val="2"/>
          </rPr>
          <t>Finke, Johannes:</t>
        </r>
        <r>
          <rPr>
            <sz val="8"/>
            <color indexed="81"/>
            <rFont val="Tahoma"/>
            <family val="2"/>
          </rPr>
          <t xml:space="preserve">
Bitte hier die bewilligte Summe für die Förderung nach § 44
  für Pluskita
 eintragen. </t>
        </r>
      </text>
    </comment>
    <comment ref="E40" authorId="0" shapeId="0">
      <text>
        <r>
          <rPr>
            <b/>
            <sz val="8"/>
            <color indexed="81"/>
            <rFont val="Tahoma"/>
            <family val="2"/>
          </rPr>
          <t>Finke, Johannes:</t>
        </r>
        <r>
          <rPr>
            <sz val="8"/>
            <color indexed="81"/>
            <rFont val="Tahoma"/>
            <family val="2"/>
          </rPr>
          <t xml:space="preserve">
Bitte hier die Summe für die bewilligte zusätzliche Förderung nach § 45 eintragen
</t>
        </r>
      </text>
    </comment>
    <comment ref="E41" authorId="1" shapeId="0">
      <text>
        <r>
          <rPr>
            <b/>
            <sz val="8"/>
            <color indexed="81"/>
            <rFont val="Tahoma"/>
            <family val="2"/>
          </rPr>
          <t>jof:</t>
        </r>
        <r>
          <rPr>
            <sz val="8"/>
            <color indexed="81"/>
            <rFont val="Tahoma"/>
            <family val="2"/>
          </rPr>
          <t xml:space="preserve">
Bitte manuell eintragen, abhängig ob Anerkennung im Rahmen Jugendhilfeplanung</t>
        </r>
      </text>
    </comment>
    <comment ref="E42" authorId="0" shapeId="0">
      <text>
        <r>
          <rPr>
            <b/>
            <sz val="9"/>
            <color indexed="81"/>
            <rFont val="Segoe UI"/>
            <family val="2"/>
          </rPr>
          <t>Finke, Johannes:</t>
        </r>
        <r>
          <rPr>
            <sz val="9"/>
            <color indexed="81"/>
            <rFont val="Segoe UI"/>
            <family val="2"/>
          </rPr>
          <t xml:space="preserve">
je Pia-Kräfte:
1. Jahr 8.000 Euro je Kraft
2. und 3 Jahr: je 4.000 Euro pro Kraft
BP: 4.000 Euro je Kraft
</t>
        </r>
      </text>
    </comment>
    <comment ref="E45" authorId="0" shapeId="0">
      <text>
        <r>
          <rPr>
            <b/>
            <sz val="8"/>
            <color indexed="81"/>
            <rFont val="Tahoma"/>
            <family val="2"/>
          </rPr>
          <t>Finke, Johannes:</t>
        </r>
        <r>
          <rPr>
            <sz val="8"/>
            <color indexed="81"/>
            <rFont val="Tahoma"/>
            <family val="2"/>
          </rPr>
          <t xml:space="preserve">
hier können ggf. weitere Förderungen eingetragen werden  die nicht über das KiBiz oder vom LWL für die behinderten Kinder gewährt werden. </t>
        </r>
        <r>
          <rPr>
            <b/>
            <sz val="10"/>
            <color indexed="81"/>
            <rFont val="Tahoma"/>
            <family val="2"/>
          </rPr>
          <t xml:space="preserve"> 
</t>
        </r>
      </text>
    </comment>
    <comment ref="E46" authorId="0" shapeId="0">
      <text>
        <r>
          <rPr>
            <b/>
            <sz val="8"/>
            <color indexed="81"/>
            <rFont val="Tahoma"/>
            <family val="2"/>
          </rPr>
          <t>Finke, Johannes:</t>
        </r>
        <r>
          <rPr>
            <sz val="8"/>
            <color indexed="81"/>
            <rFont val="Tahoma"/>
            <family val="2"/>
          </rPr>
          <t xml:space="preserve">
diese Summe sollte mit der Summe lt. Bewilligungsbescheid KiBiz übereinstimmen
</t>
        </r>
      </text>
    </comment>
    <comment ref="E50" authorId="1" shapeId="0">
      <text>
        <r>
          <rPr>
            <b/>
            <sz val="8"/>
            <color indexed="81"/>
            <rFont val="Tahoma"/>
            <family val="2"/>
          </rPr>
          <t>jof:</t>
        </r>
        <r>
          <rPr>
            <sz val="8"/>
            <color indexed="81"/>
            <rFont val="Tahoma"/>
            <family val="2"/>
          </rPr>
          <t xml:space="preserve">
Werte werden automatisch aus Tabelle Förderung behinderter Kinder übernommen</t>
        </r>
      </text>
    </comment>
    <comment ref="E51" authorId="1" shapeId="0">
      <text>
        <r>
          <rPr>
            <b/>
            <sz val="8"/>
            <color indexed="81"/>
            <rFont val="Tahoma"/>
            <family val="2"/>
          </rPr>
          <t>jof:</t>
        </r>
        <r>
          <rPr>
            <sz val="8"/>
            <color indexed="81"/>
            <rFont val="Tahoma"/>
            <family val="2"/>
          </rPr>
          <t xml:space="preserve">
Werte werden automatisch aus Tabelle Förderung behinderter Kinder übernommen
</t>
        </r>
      </text>
    </comment>
  </commentList>
</comments>
</file>

<file path=xl/comments3.xml><?xml version="1.0" encoding="utf-8"?>
<comments xmlns="http://schemas.openxmlformats.org/spreadsheetml/2006/main">
  <authors>
    <author>Finke, Johannes</author>
  </authors>
  <commentList>
    <comment ref="B5" authorId="0" shapeId="0">
      <text>
        <r>
          <rPr>
            <b/>
            <sz val="8"/>
            <color indexed="81"/>
            <rFont val="Tahoma"/>
            <family val="2"/>
          </rPr>
          <t>Finke, Johannes:</t>
        </r>
        <r>
          <rPr>
            <sz val="8"/>
            <color indexed="81"/>
            <rFont val="Tahoma"/>
            <family val="2"/>
          </rPr>
          <t xml:space="preserve">
hier eintragen ob es sich um eine päd. Fachkraft, um eine Ergänzungskraft, Berufspraktikanti, Leitung etc. handelt
</t>
        </r>
      </text>
    </comment>
    <comment ref="C5" authorId="0" shapeId="0">
      <text>
        <r>
          <rPr>
            <b/>
            <sz val="8"/>
            <color indexed="81"/>
            <rFont val="Tahoma"/>
            <family val="2"/>
          </rPr>
          <t>Finke, Johannes:</t>
        </r>
        <r>
          <rPr>
            <sz val="8"/>
            <color indexed="81"/>
            <rFont val="Tahoma"/>
            <family val="2"/>
          </rPr>
          <t xml:space="preserve">
hier die zu erwartenden Personalkosten des jeweiligen Mitabeiters eintragen in Abstimmung mit Lohnbuchhaltung</t>
        </r>
      </text>
    </comment>
    <comment ref="G31" authorId="0" shapeId="0">
      <text>
        <r>
          <rPr>
            <b/>
            <sz val="9"/>
            <color indexed="81"/>
            <rFont val="Segoe UI"/>
            <family val="2"/>
          </rPr>
          <t>Finke, Johannes:</t>
        </r>
        <r>
          <rPr>
            <sz val="9"/>
            <color indexed="81"/>
            <rFont val="Segoe UI"/>
            <family val="2"/>
          </rPr>
          <t xml:space="preserve">
zu beachten sind hier auch weitergehende Stunden auf Grund der Regelungen in § 28 Absatz 1 Satz 5 und § 28 Absatz 4</t>
        </r>
      </text>
    </comment>
    <comment ref="A35" authorId="0" shapeId="0">
      <text>
        <r>
          <rPr>
            <b/>
            <sz val="8"/>
            <color indexed="81"/>
            <rFont val="Tahoma"/>
            <family val="2"/>
          </rPr>
          <t>Finke, Johannes:</t>
        </r>
        <r>
          <rPr>
            <sz val="8"/>
            <color indexed="81"/>
            <rFont val="Tahoma"/>
            <family val="2"/>
          </rPr>
          <t xml:space="preserve">
hier sind z.B.  zusätzliche Berufspraktikanten, päd. Fachkräfte und sonstige Kräfte die über die Mindestbesetzung hinaus eingesetzt werden einzutragen u.a. auch die Stunden die Sie berücksichtigen für die ehemaligen U3-Kräfte. </t>
        </r>
      </text>
    </comment>
    <comment ref="A54" authorId="0" shapeId="0">
      <text>
        <r>
          <rPr>
            <b/>
            <sz val="8"/>
            <color indexed="81"/>
            <rFont val="Tahoma"/>
            <family val="2"/>
          </rPr>
          <t xml:space="preserve">Finke, Johannes
hier ist das Personal einzutragen, das auf Grund der zusätzlichen Landesförderung für die plusKita eingesetzt wird
</t>
        </r>
      </text>
    </comment>
    <comment ref="D63" authorId="0" shapeId="0">
      <text>
        <r>
          <rPr>
            <b/>
            <sz val="8"/>
            <color indexed="81"/>
            <rFont val="Tahoma"/>
            <family val="2"/>
          </rPr>
          <t>Finke, Johannes:</t>
        </r>
        <r>
          <rPr>
            <sz val="8"/>
            <color indexed="81"/>
            <rFont val="Tahoma"/>
            <family val="2"/>
          </rPr>
          <t xml:space="preserve">
soweit die zusätzlichen Mittel für die plusKita nicht für zusätzliches Personal verwendet werden, kann es zu einer Rückförderung des Jugendamtes kommen</t>
        </r>
      </text>
    </comment>
    <comment ref="A72" authorId="0" shapeId="0">
      <text>
        <r>
          <rPr>
            <b/>
            <sz val="8"/>
            <color indexed="81"/>
            <rFont val="Tahoma"/>
            <family val="2"/>
          </rPr>
          <t>Finke, Johannes:</t>
        </r>
        <r>
          <rPr>
            <sz val="8"/>
            <color indexed="81"/>
            <rFont val="Tahoma"/>
            <family val="2"/>
          </rPr>
          <t xml:space="preserve">
soweit Integrationskräfte vom Stundenanteil über die nach LWL vorgesehenen Mindeststunden eingesetzt werden, sind die übersteigenden Stunden unter pädagogische und sonstige Mitarbeiter zu erfassen
</t>
        </r>
      </text>
    </comment>
  </commentList>
</comments>
</file>

<file path=xl/comments4.xml><?xml version="1.0" encoding="utf-8"?>
<comments xmlns="http://schemas.openxmlformats.org/spreadsheetml/2006/main">
  <authors>
    <author>jof</author>
    <author>Finke, Johannes</author>
  </authors>
  <commentList>
    <comment ref="C5" authorId="0" shapeId="0">
      <text>
        <r>
          <rPr>
            <b/>
            <sz val="8"/>
            <color indexed="81"/>
            <rFont val="Tahoma"/>
            <family val="2"/>
          </rPr>
          <t>jof:</t>
        </r>
        <r>
          <rPr>
            <sz val="8"/>
            <color indexed="81"/>
            <rFont val="Tahoma"/>
            <family val="2"/>
          </rPr>
          <t xml:space="preserve">
Werte werden automatisch übernommen
Bitte beachten Sie, dass das sich das Gesamtbudget erhöhen kann, wenn die Kinderzahlen unterjährig höher sind als die laut Bewilligungsbescheid 22/23 erwarteten Kinderzahlen.</t>
        </r>
      </text>
    </comment>
    <comment ref="C6" authorId="1" shapeId="0">
      <text>
        <r>
          <rPr>
            <b/>
            <sz val="8"/>
            <color indexed="81"/>
            <rFont val="Tahoma"/>
            <family val="2"/>
          </rPr>
          <t>Finke, Johannes:</t>
        </r>
        <r>
          <rPr>
            <sz val="8"/>
            <color indexed="81"/>
            <rFont val="Tahoma"/>
            <family val="2"/>
          </rPr>
          <t xml:space="preserve">
Bitte beachten Sie, dass die Planungsgarantie die ersten 6 Monate des Kita-Jahres 2021/22 berücksichtigt und sich durch die Endabrechnung 2021/22 verändern kann wenn z.B. die tatsächliche Belegung im Zeitraum Februar bis Juli 2022 deutlich abweicht von der Belegung August bis Januar 2021/22. Soweit die Planungsgarantie bei Ihnen greift, ist zu überprüfen, ob es sich um einen dauerhaften Trend handelt und ggf. Maßnahmen eingeleitet werden müssen. Des weiteren ist zu bedenken, dass der unterjährige Zugang von Kindern bei Anwendung der Planungsgarantie erst dann zusätzliche Zuschüsse erbringt, wenn die Zuschüsse laut tatsächlicher Belegung 22/23 größer sind als die Planungsgarantie. </t>
        </r>
      </text>
    </comment>
    <comment ref="D7" authorId="0" shapeId="0">
      <text>
        <r>
          <rPr>
            <b/>
            <sz val="8"/>
            <color indexed="81"/>
            <rFont val="Tahoma"/>
            <family val="2"/>
          </rPr>
          <t>jof:</t>
        </r>
        <r>
          <rPr>
            <sz val="8"/>
            <color indexed="81"/>
            <rFont val="Tahoma"/>
            <family val="2"/>
          </rPr>
          <t xml:space="preserve">
 Werte werden automatisch übernommen</t>
        </r>
      </text>
    </comment>
    <comment ref="D9" authorId="1" shapeId="0">
      <text>
        <r>
          <rPr>
            <b/>
            <sz val="8"/>
            <color indexed="81"/>
            <rFont val="Tahoma"/>
            <family val="2"/>
          </rPr>
          <t>Finke, Johannes:</t>
        </r>
        <r>
          <rPr>
            <sz val="8"/>
            <color indexed="81"/>
            <rFont val="Tahoma"/>
            <family val="2"/>
          </rPr>
          <t xml:space="preserve">
Werte werden automatisch übernommen
</t>
        </r>
      </text>
    </comment>
    <comment ref="D10" authorId="1" shapeId="0">
      <text>
        <r>
          <rPr>
            <b/>
            <sz val="8"/>
            <color indexed="81"/>
            <rFont val="Tahoma"/>
            <family val="2"/>
          </rPr>
          <t>Finke, Johannes:</t>
        </r>
        <r>
          <rPr>
            <sz val="8"/>
            <color indexed="81"/>
            <rFont val="Tahoma"/>
            <family val="2"/>
          </rPr>
          <t xml:space="preserve">
Werte werden automatisch übernommen</t>
        </r>
      </text>
    </comment>
    <comment ref="D11" authorId="1" shapeId="0">
      <text>
        <r>
          <rPr>
            <b/>
            <sz val="8"/>
            <color indexed="81"/>
            <rFont val="Tahoma"/>
            <family val="2"/>
          </rPr>
          <t>Finke, Johannes:</t>
        </r>
        <r>
          <rPr>
            <sz val="8"/>
            <color indexed="81"/>
            <rFont val="Tahoma"/>
            <family val="2"/>
          </rPr>
          <t xml:space="preserve">
Werte werden automatisch übernommen
</t>
        </r>
      </text>
    </comment>
    <comment ref="D12" authorId="1" shapeId="0">
      <text>
        <r>
          <rPr>
            <b/>
            <sz val="8"/>
            <color indexed="81"/>
            <rFont val="Tahoma"/>
            <family val="2"/>
          </rPr>
          <t>Finke, Johannes:</t>
        </r>
        <r>
          <rPr>
            <sz val="8"/>
            <color indexed="81"/>
            <rFont val="Tahoma"/>
            <family val="2"/>
          </rPr>
          <t xml:space="preserve">
Werte werden automatisch übernommen
</t>
        </r>
      </text>
    </comment>
    <comment ref="D13" authorId="1" shapeId="0">
      <text>
        <r>
          <rPr>
            <b/>
            <sz val="8"/>
            <color indexed="81"/>
            <rFont val="Tahoma"/>
            <family val="2"/>
          </rPr>
          <t>Finke, Johannes:</t>
        </r>
        <r>
          <rPr>
            <sz val="8"/>
            <color indexed="81"/>
            <rFont val="Tahoma"/>
            <family val="2"/>
          </rPr>
          <t xml:space="preserve">
Werte werden automatisch übernommen
</t>
        </r>
      </text>
    </comment>
    <comment ref="D14" authorId="0" shapeId="0">
      <text>
        <r>
          <rPr>
            <b/>
            <sz val="8"/>
            <color indexed="81"/>
            <rFont val="Tahoma"/>
            <family val="2"/>
          </rPr>
          <t>jof:</t>
        </r>
        <r>
          <rPr>
            <sz val="8"/>
            <color indexed="81"/>
            <rFont val="Tahoma"/>
            <family val="2"/>
          </rPr>
          <t xml:space="preserve">
Werte werden automatisch übernommen.</t>
        </r>
      </text>
    </comment>
    <comment ref="D17" authorId="0" shapeId="0">
      <text>
        <r>
          <rPr>
            <b/>
            <sz val="8"/>
            <color indexed="81"/>
            <rFont val="Tahoma"/>
            <family val="2"/>
          </rPr>
          <t>jof:</t>
        </r>
        <r>
          <rPr>
            <sz val="8"/>
            <color indexed="81"/>
            <rFont val="Tahoma"/>
            <family val="2"/>
          </rPr>
          <t xml:space="preserve">
laut tatsächlichen Personalkosten (Personalstand der für das Jahr 2022/23 erforderlich ist.  Eine Tarifsteigerung sollte für 2022/23 eingeplant werden.  Die Mindestpersonalbesetzung ergibt sich aus der Personalvereinbarung. Zur Unterstützung kann die zur Verfügung gestellte Vergleichsberechnung KiBiz zu Grunde gelegt werden. Soweit Sie die vorherige Tabelle Personal verwendet haben, wird der Wert automatisch ermittelt
</t>
        </r>
      </text>
    </comment>
    <comment ref="B18" authorId="0" shapeId="0">
      <text>
        <r>
          <rPr>
            <b/>
            <sz val="8"/>
            <color indexed="81"/>
            <rFont val="Tahoma"/>
            <family val="2"/>
          </rPr>
          <t>jof:</t>
        </r>
        <r>
          <rPr>
            <sz val="8"/>
            <color indexed="81"/>
            <rFont val="Tahoma"/>
            <family val="2"/>
          </rPr>
          <t xml:space="preserve">
Hier bitte den Risikopuffer in Prozent eingeben auf Basis der Erfahrung der Vorjahre für Vertretungskräfte, Rückkehr aus Elternzeit, Abfindungen etc.</t>
        </r>
      </text>
    </comment>
    <comment ref="D18" authorId="0" shapeId="0">
      <text>
        <r>
          <rPr>
            <b/>
            <sz val="8"/>
            <color indexed="81"/>
            <rFont val="Tahoma"/>
            <family val="2"/>
          </rPr>
          <t>jof:</t>
        </r>
        <r>
          <rPr>
            <sz val="8"/>
            <color indexed="81"/>
            <rFont val="Tahoma"/>
            <family val="2"/>
          </rPr>
          <t xml:space="preserve">
Werte werden automatisch übernommen</t>
        </r>
      </text>
    </comment>
    <comment ref="D19" authorId="0" shapeId="0">
      <text>
        <r>
          <rPr>
            <b/>
            <sz val="8"/>
            <color indexed="81"/>
            <rFont val="Tahoma"/>
            <family val="2"/>
          </rPr>
          <t>jof:</t>
        </r>
        <r>
          <rPr>
            <sz val="8"/>
            <color indexed="81"/>
            <rFont val="Tahoma"/>
            <family val="2"/>
          </rPr>
          <t xml:space="preserve">
Erfahrungswerte Vorjahre</t>
        </r>
      </text>
    </comment>
    <comment ref="D20" authorId="0" shapeId="0">
      <text>
        <r>
          <rPr>
            <b/>
            <sz val="8"/>
            <color indexed="81"/>
            <rFont val="Tahoma"/>
            <family val="2"/>
          </rPr>
          <t>jof:</t>
        </r>
        <r>
          <rPr>
            <sz val="8"/>
            <color indexed="81"/>
            <rFont val="Tahoma"/>
            <family val="2"/>
          </rPr>
          <t xml:space="preserve">
Erfahrungswerte Vorjahre</t>
        </r>
      </text>
    </comment>
    <comment ref="D21" authorId="1" shapeId="0">
      <text>
        <r>
          <rPr>
            <b/>
            <sz val="8"/>
            <color indexed="81"/>
            <rFont val="Tahoma"/>
            <family val="2"/>
          </rPr>
          <t>Finke, Johannes:</t>
        </r>
        <r>
          <rPr>
            <sz val="8"/>
            <color indexed="81"/>
            <rFont val="Tahoma"/>
            <family val="2"/>
          </rPr>
          <t xml:space="preserve">
Erfahrungswerte Vorjahre
</t>
        </r>
      </text>
    </comment>
    <comment ref="D22" authorId="0" shapeId="0">
      <text>
        <r>
          <rPr>
            <b/>
            <sz val="8"/>
            <color indexed="81"/>
            <rFont val="Tahoma"/>
            <family val="2"/>
          </rPr>
          <t>jof:</t>
        </r>
        <r>
          <rPr>
            <sz val="8"/>
            <color indexed="81"/>
            <rFont val="Tahoma"/>
            <family val="2"/>
          </rPr>
          <t xml:space="preserve">
Erfahrungswerte Vorjahre
</t>
        </r>
      </text>
    </comment>
    <comment ref="D23" authorId="0" shapeId="0">
      <text>
        <r>
          <rPr>
            <b/>
            <sz val="8"/>
            <color indexed="81"/>
            <rFont val="Tahoma"/>
            <family val="2"/>
          </rPr>
          <t>jof:</t>
        </r>
        <r>
          <rPr>
            <sz val="8"/>
            <color indexed="81"/>
            <rFont val="Tahoma"/>
            <family val="2"/>
          </rPr>
          <t xml:space="preserve">
Erfahrungswerte Vorjahre
</t>
        </r>
      </text>
    </comment>
    <comment ref="D32" authorId="0" shapeId="0">
      <text>
        <r>
          <rPr>
            <b/>
            <sz val="8"/>
            <color indexed="81"/>
            <rFont val="Tahoma"/>
            <family val="2"/>
          </rPr>
          <t>jof:</t>
        </r>
        <r>
          <rPr>
            <sz val="8"/>
            <color indexed="81"/>
            <rFont val="Tahoma"/>
            <family val="2"/>
          </rPr>
          <t xml:space="preserve">
Bei den 3 % handelt es sich um eine Höchstgrenze</t>
        </r>
      </text>
    </comment>
    <comment ref="D34" authorId="0" shapeId="0">
      <text>
        <r>
          <rPr>
            <b/>
            <sz val="8"/>
            <color indexed="81"/>
            <rFont val="Tahoma"/>
            <family val="2"/>
          </rPr>
          <t>jof:</t>
        </r>
        <r>
          <rPr>
            <sz val="8"/>
            <color indexed="81"/>
            <rFont val="Tahoma"/>
            <family val="2"/>
          </rPr>
          <t xml:space="preserve">
Abhängig vom Alter und Zustand des Gebäudes und der Einrichtung in enger Abstimmung mit der Wirtschafts- und Liquiditätsplanung. </t>
        </r>
      </text>
    </comment>
    <comment ref="D35" authorId="0" shapeId="0">
      <text>
        <r>
          <rPr>
            <b/>
            <sz val="8"/>
            <color indexed="81"/>
            <rFont val="Tahoma"/>
            <family val="2"/>
          </rPr>
          <t>jof:</t>
        </r>
        <r>
          <rPr>
            <sz val="8"/>
            <color indexed="81"/>
            <rFont val="Tahoma"/>
            <family val="2"/>
          </rPr>
          <t xml:space="preserve">
jährliche Kaltmiete
</t>
        </r>
      </text>
    </comment>
    <comment ref="D38" authorId="0" shapeId="0">
      <text>
        <r>
          <rPr>
            <b/>
            <sz val="8"/>
            <color indexed="81"/>
            <rFont val="Tahoma"/>
            <family val="2"/>
          </rPr>
          <t>jof:</t>
        </r>
        <r>
          <rPr>
            <sz val="8"/>
            <color indexed="81"/>
            <rFont val="Tahoma"/>
            <family val="2"/>
          </rPr>
          <t xml:space="preserve">
Das Ergebnis sollte nicht negativ ausfallen. SoweitKibiz-Rücklagen vorhanden sind, können auch negative Ergebnisse geplant werden, um die Kibiz-Rücklagen fristgerecht einzusetzen.</t>
        </r>
      </text>
    </comment>
  </commentList>
</comments>
</file>

<file path=xl/sharedStrings.xml><?xml version="1.0" encoding="utf-8"?>
<sst xmlns="http://schemas.openxmlformats.org/spreadsheetml/2006/main" count="411" uniqueCount="302">
  <si>
    <t>Gr. I</t>
  </si>
  <si>
    <t xml:space="preserve">Anzahl </t>
  </si>
  <si>
    <t>Std.</t>
  </si>
  <si>
    <t>je Kind €</t>
  </si>
  <si>
    <t>Anz.d.Kd.</t>
  </si>
  <si>
    <t>Summe</t>
  </si>
  <si>
    <t>FK</t>
  </si>
  <si>
    <t>EK</t>
  </si>
  <si>
    <r>
      <t>a</t>
    </r>
    <r>
      <rPr>
        <sz val="10"/>
        <rFont val="Arial"/>
        <family val="2"/>
      </rPr>
      <t xml:space="preserve"> : 20 Kinder</t>
    </r>
  </si>
  <si>
    <r>
      <t>b</t>
    </r>
    <r>
      <rPr>
        <sz val="10"/>
        <rFont val="Arial"/>
        <family val="2"/>
      </rPr>
      <t xml:space="preserve"> : 20 Kinder</t>
    </r>
  </si>
  <si>
    <r>
      <t>c</t>
    </r>
    <r>
      <rPr>
        <sz val="10"/>
        <rFont val="Arial"/>
        <family val="2"/>
      </rPr>
      <t xml:space="preserve"> : 20 Kinder</t>
    </r>
  </si>
  <si>
    <t>Gr. II</t>
  </si>
  <si>
    <t xml:space="preserve">     Kinder unter drei Jahren</t>
  </si>
  <si>
    <r>
      <t>a</t>
    </r>
    <r>
      <rPr>
        <sz val="10"/>
        <rFont val="Arial"/>
        <family val="2"/>
      </rPr>
      <t xml:space="preserve"> : 10 Kinder</t>
    </r>
  </si>
  <si>
    <r>
      <t>b</t>
    </r>
    <r>
      <rPr>
        <sz val="10"/>
        <rFont val="Arial"/>
        <family val="2"/>
      </rPr>
      <t xml:space="preserve"> : 10 Kinder</t>
    </r>
  </si>
  <si>
    <r>
      <t>c</t>
    </r>
    <r>
      <rPr>
        <sz val="10"/>
        <rFont val="Arial"/>
        <family val="2"/>
      </rPr>
      <t xml:space="preserve"> : 10 Kinder</t>
    </r>
  </si>
  <si>
    <t>Gr. III</t>
  </si>
  <si>
    <r>
      <t>a</t>
    </r>
    <r>
      <rPr>
        <sz val="10"/>
        <rFont val="Arial"/>
        <family val="2"/>
      </rPr>
      <t xml:space="preserve"> : 25 Kinder</t>
    </r>
  </si>
  <si>
    <r>
      <t>b</t>
    </r>
    <r>
      <rPr>
        <sz val="10"/>
        <rFont val="Arial"/>
        <family val="2"/>
      </rPr>
      <t xml:space="preserve"> : 25 Kinder</t>
    </r>
  </si>
  <si>
    <t>Anzahl der zu betreuenden Kinder insgesamt :</t>
  </si>
  <si>
    <t>Differenz</t>
  </si>
  <si>
    <t>Anzahl d. Gruppen insgesamt:</t>
  </si>
  <si>
    <r>
      <t xml:space="preserve">davon </t>
    </r>
    <r>
      <rPr>
        <b/>
        <sz val="10"/>
        <rFont val="Arial"/>
        <family val="2"/>
      </rPr>
      <t>Mietergruppen</t>
    </r>
  </si>
  <si>
    <r>
      <t xml:space="preserve">davon </t>
    </r>
    <r>
      <rPr>
        <b/>
        <sz val="10"/>
        <rFont val="Arial"/>
        <family val="2"/>
      </rPr>
      <t>Eigentümergruppen</t>
    </r>
  </si>
  <si>
    <t>Gesamtsumme der Kind-Pauschalen in € :</t>
  </si>
  <si>
    <t>Sonstige Einnahmen :</t>
  </si>
  <si>
    <t>Zwischensumme</t>
  </si>
  <si>
    <t>Zwischensumme Integration</t>
  </si>
  <si>
    <t>Gesamtsummen</t>
  </si>
  <si>
    <t>Integration</t>
  </si>
  <si>
    <t>inkl. Integration mit Faktor 1</t>
  </si>
  <si>
    <t xml:space="preserve">freie Träger </t>
  </si>
  <si>
    <t>Anz. D. Kd.</t>
  </si>
  <si>
    <t>Anzahl Kinder insgesamt</t>
  </si>
  <si>
    <t>Förderung LWL</t>
  </si>
  <si>
    <t>Förderung LWL gesamt</t>
  </si>
  <si>
    <t>Gesamtförderung</t>
  </si>
  <si>
    <t>anerkannte Kaltmiete</t>
  </si>
  <si>
    <t>Kürzung um Erhaltungspauschale bei Mieteinrichtungen</t>
  </si>
  <si>
    <t>Summe in Euro</t>
  </si>
  <si>
    <t>LWL Mittel für Integration</t>
  </si>
  <si>
    <t>abzüglich anfallende Personalkosten durch Sicherstellung der Mindestpersonalbesetzung</t>
  </si>
  <si>
    <t>ZwischensummeII</t>
  </si>
  <si>
    <t>Mietaufwendungen</t>
  </si>
  <si>
    <t>Zwischensumme III</t>
  </si>
  <si>
    <t>Zwischensumme IV</t>
  </si>
  <si>
    <t>Ergebnis</t>
  </si>
  <si>
    <t>Anmerkung:</t>
  </si>
  <si>
    <t>August</t>
  </si>
  <si>
    <t>September</t>
  </si>
  <si>
    <t>Oktober</t>
  </si>
  <si>
    <t>November</t>
  </si>
  <si>
    <t>Dezember</t>
  </si>
  <si>
    <t>Januar</t>
  </si>
  <si>
    <t>Februar</t>
  </si>
  <si>
    <t>März</t>
  </si>
  <si>
    <t>April</t>
  </si>
  <si>
    <t>Mai</t>
  </si>
  <si>
    <t>Juni</t>
  </si>
  <si>
    <t>Juli</t>
  </si>
  <si>
    <t>Wert eintragen bei</t>
  </si>
  <si>
    <t>Bewilligungsmonat</t>
  </si>
  <si>
    <t>Übernimmt die Kommune den 9%igen Trägeranteil auch für den behinderungsbedingten Mehraufwand?</t>
  </si>
  <si>
    <t>Name der Einrichtung:</t>
  </si>
  <si>
    <t>Septemer</t>
  </si>
  <si>
    <t>Name Kind</t>
  </si>
  <si>
    <t>Beispiel</t>
  </si>
  <si>
    <t>Elke Wolke</t>
  </si>
  <si>
    <t>Nadine Meier</t>
  </si>
  <si>
    <t>Paul Ebel</t>
  </si>
  <si>
    <t>Sven Richter</t>
  </si>
  <si>
    <t>Bitte hier die behinderten Kinder die vom LWL anerkannt sind aufführen und in den jeweiligen Monaten der Anerkennung eine 1 eintragen</t>
  </si>
  <si>
    <t>Risikopuffer in % bezogen auf die Mindestpersonalbesetzung</t>
  </si>
  <si>
    <t>in Prozent</t>
  </si>
  <si>
    <t xml:space="preserve">     Kinder von 2 bis zur Einschulung</t>
  </si>
  <si>
    <t xml:space="preserve">     Kinder von 3 und älter</t>
  </si>
  <si>
    <t xml:space="preserve">     Kinder von 3 bis älter</t>
  </si>
  <si>
    <t>Hinweis: Die sich aus diesen Daten ergebende Förderung gegenüber dem LWL wird automatisch errechnet und  in die Tabelle</t>
  </si>
  <si>
    <t>sonstige Erträge</t>
  </si>
  <si>
    <t>Nebenkosten päd. Personal</t>
  </si>
  <si>
    <t>Nichtpäd. Personalkosten</t>
  </si>
  <si>
    <t>sonstige Personalkosten</t>
  </si>
  <si>
    <t>Sachkosten</t>
  </si>
  <si>
    <t>sonstige Kosten</t>
  </si>
  <si>
    <t>Sachkosten Integration</t>
  </si>
  <si>
    <t xml:space="preserve">Instandhaltungen </t>
  </si>
  <si>
    <r>
      <t xml:space="preserve">Bitte beachten Sie die zusätzlichen Fachkraftstunden, die nach den Förderrichtlinien des LWL </t>
    </r>
    <r>
      <rPr>
        <b/>
        <sz val="10"/>
        <color rgb="FFFF0000"/>
        <rFont val="Arial"/>
        <family val="2"/>
      </rPr>
      <t>zusätzlich</t>
    </r>
    <r>
      <rPr>
        <b/>
        <sz val="10"/>
        <rFont val="Arial"/>
        <family val="2"/>
      </rPr>
      <t xml:space="preserve"> zur Mindestpersonalbesetzung nach KiBiz gefordert werden:</t>
    </r>
  </si>
  <si>
    <t>Name</t>
  </si>
  <si>
    <t>Integrationskräfte</t>
  </si>
  <si>
    <t>Stunden laut Arbeitsvertrag</t>
  </si>
  <si>
    <t>Qualifikation/Funktion</t>
  </si>
  <si>
    <t>Mindest Fachkraftstunden</t>
  </si>
  <si>
    <t>Mindest Ergänzungskraftstunden</t>
  </si>
  <si>
    <t>Übersicht eingesetztes pädagogisches Personal</t>
  </si>
  <si>
    <t>Mindestfachkraftstunden unterschritten um Stunden</t>
  </si>
  <si>
    <t>Mindestergänzungskraftstunden unterschritten um Stunden</t>
  </si>
  <si>
    <t>davon mit Fachkraftstunden eingesetzt</t>
  </si>
  <si>
    <t>davon mit Ergänzungskraftstunden eingesetzt</t>
  </si>
  <si>
    <t>Es werden</t>
  </si>
  <si>
    <t>Personalkosten gesamt</t>
  </si>
  <si>
    <t>pädagogische Mitarbeiter zur Deckung der Mindestpersonalbesetzung</t>
  </si>
  <si>
    <t>pädagogische und sonstige Mitarbeiter im päd. Bereich über die Mindestpersonalbesetzung hinaus</t>
  </si>
  <si>
    <t xml:space="preserve">Gesamtbudget lt. KiBiz-Bewilligungsbescheid abzüglich zusätzliche Landesförderungen </t>
  </si>
  <si>
    <t>der Landesförderung nicht für zusätzliches Personal verwendet, dieser Betrag ist ggf. zurückzuzahlen</t>
  </si>
  <si>
    <t>w</t>
  </si>
  <si>
    <t>Förderung von Kindern mit Behinderung</t>
  </si>
  <si>
    <t xml:space="preserve">KiBiz-Mittel für Kinder mit Behinderung </t>
  </si>
  <si>
    <t>Freistellung</t>
  </si>
  <si>
    <t>Förderung Kinder mit Behinderung in der Zeile C32 (Grundförderung) übernommen</t>
  </si>
  <si>
    <t>LWL-Richtlinien Mittel lt. Tabelle Förderung Kinder mit Behinderung</t>
  </si>
  <si>
    <t>KiBiz-Mittel lt. Tabelle Förderung Kinder mit Behinderung</t>
  </si>
  <si>
    <t>Leitung Einrichtung S 15 Stufe 3</t>
  </si>
  <si>
    <t>Kita-Kräfte S8a Stufe 3 (Stunden bis zur Mindestbesetzung)</t>
  </si>
  <si>
    <t>€</t>
  </si>
  <si>
    <t>S 18</t>
  </si>
  <si>
    <t>S 17</t>
  </si>
  <si>
    <t>S 16</t>
  </si>
  <si>
    <t>S 15</t>
  </si>
  <si>
    <t>S 14</t>
  </si>
  <si>
    <t>S 13</t>
  </si>
  <si>
    <t>S 12</t>
  </si>
  <si>
    <t>S 11b</t>
  </si>
  <si>
    <t>S 11a</t>
  </si>
  <si>
    <t>S 10</t>
  </si>
  <si>
    <t>S 9</t>
  </si>
  <si>
    <t>S 8b</t>
  </si>
  <si>
    <t>S 8a</t>
  </si>
  <si>
    <t>S 7</t>
  </si>
  <si>
    <t>S 4</t>
  </si>
  <si>
    <t>S 3</t>
  </si>
  <si>
    <t>S 2</t>
  </si>
  <si>
    <t>zusätzlich. Förd. Kinder mit Behinderung U3 in der einrichtung</t>
  </si>
  <si>
    <t>Fachberatung</t>
  </si>
  <si>
    <t>davon Kinder U3</t>
  </si>
  <si>
    <t>Zusätzliches Personal für die zusätzliche Landesförderung für Plus-kita-Einrichtungen/zusätzlich Sprachförderbedarf § 45 Ref-Entwurf</t>
  </si>
  <si>
    <t xml:space="preserve">Förderung Familienzentrum nach § 43 </t>
  </si>
  <si>
    <t>zusätzliche Landesförderung § 46  "Pias. Und BP"</t>
  </si>
  <si>
    <t xml:space="preserve">Zuschuss Flexibilisierung der Betreuungszeiten § 48 </t>
  </si>
  <si>
    <t>Landeszuschuss für plusKita-Einrichtungen § 45</t>
  </si>
  <si>
    <t>Landeszuschuss für zusätzlichen Sprachförderbedarf § 45</t>
  </si>
  <si>
    <t>Fachberatung § 47</t>
  </si>
  <si>
    <t xml:space="preserve">Kosten plusKita Einrichtungenund Sprachförderbedarf  nach § 45 </t>
  </si>
  <si>
    <t>Kosten Flexibilisierung der Betreuungszeiten § 48</t>
  </si>
  <si>
    <t>Verwaltungskosten 3 % vom Bewilligungsbescheid</t>
  </si>
  <si>
    <t>Anmerkungen:</t>
  </si>
  <si>
    <t>Die gelb hinterlegten Felder sind mit Daten zu füllen.</t>
  </si>
  <si>
    <t>Es wird eine Refinanzierung von 100 % unterstellt, beim behinderungsbedingten Mehraufwand je nach Angabe in der Tabelle Förderung behinderter Kinder</t>
  </si>
  <si>
    <t>Personal:</t>
  </si>
  <si>
    <t>Bitte wenden Sie die nachfolgende Tabelle Personal an um die zusätzlichen Personalstunden für die Betreuung von Kindern mit Behinderung, für die Förderung von plusKitas,</t>
  </si>
  <si>
    <t>auf Grund der Verfügungspauschale, Sprachförderung und der Kinder U3 ausreichend zu berücksichtigen</t>
  </si>
  <si>
    <t>Soweit unterjährig zusätzliche Kinder aufgenommen werden bzw. die Kinderzahlen rückläufig sind,</t>
  </si>
  <si>
    <t>ist eine Überprüfung und ggf. Anpassung der Personalbesetzung erforderlich. Die Monatsmeldungen nach KiBiz hierzu beachten!</t>
  </si>
  <si>
    <t>sonst.*</t>
  </si>
  <si>
    <r>
      <t xml:space="preserve">FK </t>
    </r>
    <r>
      <rPr>
        <b/>
        <sz val="14"/>
        <rFont val="Arial"/>
        <family val="2"/>
      </rPr>
      <t>*1</t>
    </r>
  </si>
  <si>
    <r>
      <t>EK</t>
    </r>
    <r>
      <rPr>
        <b/>
        <sz val="14"/>
        <rFont val="Arial"/>
        <family val="2"/>
      </rPr>
      <t xml:space="preserve"> *1</t>
    </r>
  </si>
  <si>
    <r>
      <t xml:space="preserve">Freistellung </t>
    </r>
    <r>
      <rPr>
        <b/>
        <sz val="14"/>
        <rFont val="Arial"/>
        <family val="2"/>
      </rPr>
      <t>*1</t>
    </r>
  </si>
  <si>
    <r>
      <t>Personalstd. Gesetz frühe Bildung</t>
    </r>
    <r>
      <rPr>
        <b/>
        <sz val="20"/>
        <rFont val="Arial"/>
        <family val="2"/>
      </rPr>
      <t>*1</t>
    </r>
    <r>
      <rPr>
        <b/>
        <sz val="10"/>
        <rFont val="Arial"/>
        <family val="2"/>
      </rPr>
      <t xml:space="preserve">= Hier sind die Fach- und Ergänzungskraftstunden sowie anteilige Freistellung der Leitung aufgeführt, die die Einrichtung </t>
    </r>
    <r>
      <rPr>
        <b/>
        <sz val="10"/>
        <color rgb="FFFF0000"/>
        <rFont val="Arial"/>
        <family val="2"/>
      </rPr>
      <t xml:space="preserve">mindestens </t>
    </r>
    <r>
      <rPr>
        <b/>
        <sz val="10"/>
        <rFont val="Arial"/>
        <family val="2"/>
      </rPr>
      <t xml:space="preserve">vorhalten muss, um eine Zuschusskürzung zu vermeiden. </t>
    </r>
  </si>
  <si>
    <t>Wichtige Hinweise zur Bearbeitung und zum Rechtsstand:</t>
  </si>
  <si>
    <t>Bearbeitung</t>
  </si>
  <si>
    <t>Die Bearbeitung erfolgt von links nach rechts, also zuerst die Tabelle Matrix Kinder mit Behinderung und zum Schluss Musterbudgetierung</t>
  </si>
  <si>
    <t>Die gelben Felder sind auszufüllen</t>
  </si>
  <si>
    <t>Die Kommentare sollten beachtet werden</t>
  </si>
  <si>
    <t>Trotz aller Sorgfalt sind Fehler nicht auszuschließen. Sollten Ihnen Fehler auffallen so informieren Sie uns bitte, damit wir den oder die Fehler korrigieren können</t>
  </si>
  <si>
    <t>Kosten Familienzentrum nach § 43</t>
  </si>
  <si>
    <t>Kosten Fachberatung nach § 47</t>
  </si>
  <si>
    <t>Entgelttabelle mit Monatswerten</t>
  </si>
  <si>
    <r>
      <rPr>
        <b/>
        <sz val="16"/>
        <rFont val="Arial"/>
        <family val="2"/>
      </rPr>
      <t xml:space="preserve">*2 </t>
    </r>
    <r>
      <rPr>
        <b/>
        <sz val="10"/>
        <rFont val="Arial"/>
        <family val="2"/>
      </rPr>
      <t xml:space="preserve">Diese sollen laut § 28 Absatz 1 Satz 5 des Gesetz zur qualitativen Weiterentwicklung der frühen Bildung um weitere Stunden  ergänzt werden zur  ausreichenden Besetzung bei Krankheit, Urlaub und Fortbildung. </t>
    </r>
  </si>
  <si>
    <t xml:space="preserve">Zudem ist nach § 28 Absatz 4 auch die Finanzierung aus den Pauschalen für Vor- und Nachbereitungszeiten, Bildungsdokumentation etc. vorgesehen. Eine gesetzliche Vorgabe welche exakte Stundenzahl hierfür vorzusehen ist gibt es nach unserem Kenntnisstand derzeit nicht. </t>
  </si>
  <si>
    <t>sonstige Stunden</t>
  </si>
  <si>
    <t>Förderung 22/23</t>
  </si>
  <si>
    <t>Personal KiBiz 2022/23</t>
  </si>
  <si>
    <t>Gültigkeit der Tabelle: 01.04.2022 - 31.12.2022</t>
  </si>
  <si>
    <t>Entgelttabelle TVÖD SuE 2022</t>
  </si>
  <si>
    <t>4025.78</t>
  </si>
  <si>
    <t>4133.45</t>
  </si>
  <si>
    <t>4666.83</t>
  </si>
  <si>
    <t>5066.83</t>
  </si>
  <si>
    <t>5666.85</t>
  </si>
  <si>
    <t>6033.52</t>
  </si>
  <si>
    <t>3696.23</t>
  </si>
  <si>
    <t>3966.79</t>
  </si>
  <si>
    <t>4400.13</t>
  </si>
  <si>
    <t>5200.16</t>
  </si>
  <si>
    <t>5513.51</t>
  </si>
  <si>
    <t>3616.47</t>
  </si>
  <si>
    <t>3880.13</t>
  </si>
  <si>
    <t>4173.46</t>
  </si>
  <si>
    <t>4533.47</t>
  </si>
  <si>
    <t>4933.48</t>
  </si>
  <si>
    <t>5173.50</t>
  </si>
  <si>
    <t>3481.65</t>
  </si>
  <si>
    <t>3733.42</t>
  </si>
  <si>
    <t>4000.14</t>
  </si>
  <si>
    <t>4306.81</t>
  </si>
  <si>
    <t>4800.16</t>
  </si>
  <si>
    <t>5013.48</t>
  </si>
  <si>
    <t>3446.47</t>
  </si>
  <si>
    <t>3695.15</t>
  </si>
  <si>
    <t>3991.52</t>
  </si>
  <si>
    <t>4292.99</t>
  </si>
  <si>
    <t>4626.36</t>
  </si>
  <si>
    <t>4859.69</t>
  </si>
  <si>
    <t>3361.11</t>
  </si>
  <si>
    <t>3603.41</t>
  </si>
  <si>
    <t>3933.46</t>
  </si>
  <si>
    <t>4200.11</t>
  </si>
  <si>
    <t>4700.14</t>
  </si>
  <si>
    <t>3351.74</t>
  </si>
  <si>
    <t>3593.37</t>
  </si>
  <si>
    <t>3909.61</t>
  </si>
  <si>
    <t>4189.61</t>
  </si>
  <si>
    <t>4536.30</t>
  </si>
  <si>
    <t>4682.97</t>
  </si>
  <si>
    <t>3304.79</t>
  </si>
  <si>
    <t>3542.98</t>
  </si>
  <si>
    <t>3710.32</t>
  </si>
  <si>
    <t>4137.01</t>
  </si>
  <si>
    <t>4470.35</t>
  </si>
  <si>
    <t>4670.36</t>
  </si>
  <si>
    <t>3242.17</t>
  </si>
  <si>
    <t>3475.77</t>
  </si>
  <si>
    <t>3641.71</t>
  </si>
  <si>
    <t>4066.80</t>
  </si>
  <si>
    <t>4600.14</t>
  </si>
  <si>
    <t>3021.30</t>
  </si>
  <si>
    <t>3328.24</t>
  </si>
  <si>
    <t>3481.71</t>
  </si>
  <si>
    <t>3940.29</t>
  </si>
  <si>
    <t>4314.28</t>
  </si>
  <si>
    <t>4621.48</t>
  </si>
  <si>
    <t>2995.63</t>
  </si>
  <si>
    <t>3211.18</t>
  </si>
  <si>
    <t>3463.08</t>
  </si>
  <si>
    <t>3831.49</t>
  </si>
  <si>
    <t>4179.82</t>
  </si>
  <si>
    <t>4446.86</t>
  </si>
  <si>
    <t>2931.61</t>
  </si>
  <si>
    <t>3142.47</t>
  </si>
  <si>
    <t>3360.03</t>
  </si>
  <si>
    <t>3566.15</t>
  </si>
  <si>
    <t>3767.64</t>
  </si>
  <si>
    <t>3979.52</t>
  </si>
  <si>
    <t>2855.54</t>
  </si>
  <si>
    <t>3060.84</t>
  </si>
  <si>
    <t>3265.12</t>
  </si>
  <si>
    <t>3469.36</t>
  </si>
  <si>
    <t>3622.58</t>
  </si>
  <si>
    <t>3853.46</t>
  </si>
  <si>
    <t>2730.63</t>
  </si>
  <si>
    <t>2926.79</t>
  </si>
  <si>
    <t>3105.53</t>
  </si>
  <si>
    <t>3226.82</t>
  </si>
  <si>
    <t>3341.72</t>
  </si>
  <si>
    <t>3520.72</t>
  </si>
  <si>
    <t>2572.41</t>
  </si>
  <si>
    <t>2756.99</t>
  </si>
  <si>
    <t>2928.70</t>
  </si>
  <si>
    <t>3086.37</t>
  </si>
  <si>
    <t>3158.51</t>
  </si>
  <si>
    <t>3244.68</t>
  </si>
  <si>
    <t>2377.38</t>
  </si>
  <si>
    <t>2490.44</t>
  </si>
  <si>
    <t>2574.07</t>
  </si>
  <si>
    <t>2664.88</t>
  </si>
  <si>
    <t>2767.00</t>
  </si>
  <si>
    <t>2869.15</t>
  </si>
  <si>
    <t>Tarifvertrag für den Öffentlichen Dienst, Sozial- und Erziehungsdienst 2022</t>
  </si>
  <si>
    <r>
      <t xml:space="preserve">25% Aufschlag ist für die Arbeitgeberkosten für 2022 </t>
    </r>
    <r>
      <rPr>
        <b/>
        <sz val="16"/>
        <color rgb="FF1F497D"/>
        <rFont val="Calibri"/>
        <family val="2"/>
      </rPr>
      <t>zusätzlich</t>
    </r>
    <r>
      <rPr>
        <sz val="16"/>
        <color rgb="FF1F497D"/>
        <rFont val="Calibri"/>
        <family val="2"/>
      </rPr>
      <t xml:space="preserve"> einzukalkulieren dazu noch ggf. rund 4,5 % für die Zusatzversorgungskasse oder sonstige zusätzliche Altersvorsorge. </t>
    </r>
  </si>
  <si>
    <t>Förderung für Qualifizierung Pia oder BP § 46 KiBiz</t>
  </si>
  <si>
    <t>Kosten Landesförderung § 46 "Pias. Und BP"</t>
  </si>
  <si>
    <t>Zusätzliche Förderung auf Grund  individueller Leistungen</t>
  </si>
  <si>
    <t xml:space="preserve">         Zusatzförderung auf Grund individueller Leistungen</t>
  </si>
  <si>
    <t xml:space="preserve">         Gesamtförderung Basisleistung I (inkl. Fachberatung, </t>
  </si>
  <si>
    <t xml:space="preserve">Es handelt sich aber, zumindest bei der Regelung nach  § 28 Absatz 1 Satz 5 um eine Sollvorschrift von der nur in begründeten Fällen abgewichen werden darf.  Wir verweisen auch auf die Anlage zum § 33 . </t>
  </si>
  <si>
    <t>Landesrahmenvertrag Eingliederungshilfe gemäß § 131 SGB IX</t>
  </si>
  <si>
    <t>Berechnung von Fachkraftstunden und Fallmanagement-Stunden</t>
  </si>
  <si>
    <t>Kinder mit Behinderung</t>
  </si>
  <si>
    <t>benötigte Fachkraftstunden</t>
  </si>
  <si>
    <t>Fallmanagement -  Stunden</t>
  </si>
  <si>
    <t>Fachkraftstunden insgesamt</t>
  </si>
  <si>
    <t>Kosten Integrationskräfte die auf Grund der Förderung von Basisleistung I über die Mindestbesetzung hinaus einzusetzen sind</t>
  </si>
  <si>
    <t>Personal über Mindestpersonalbesetzung hinaus aber ohne I-Kräfte  (Freistellung Leitung, zusätzliche BP oder sonstig. Fachkräfte)</t>
  </si>
  <si>
    <t>Die notwendigen Fachkraftstunden für Kinder mit Behinderung zusätzlich zu der Mindestpersonalbesetzung sind der nachfolgenden Tabelle zu entnehmen:</t>
  </si>
  <si>
    <t>Hinweis zur Fassung 06.02.2023</t>
  </si>
  <si>
    <t>Die aktuellen Kindpauschalen für das Jahr 2023/24 sind berücksichtigt worden. Die Förderung des LWL für Kinder mit Behinderung (Basisleistung I) wurde auf Grundlage der Werte zum 01.04.2022 aufgenommen, neue Werte vom LWL liegen noch nicht vor.</t>
  </si>
  <si>
    <t>ab 01.08.2023</t>
  </si>
  <si>
    <t>Förderung Tageseinrichtung für Kinder 2023/24</t>
  </si>
  <si>
    <t>Bruttopersonalkosten 2023/24</t>
  </si>
  <si>
    <t>Jahr 2023/24</t>
  </si>
  <si>
    <t xml:space="preserve"> </t>
  </si>
  <si>
    <t>Förderung 23/24</t>
  </si>
  <si>
    <t>Personal KiBiz 2023/24</t>
  </si>
  <si>
    <t xml:space="preserve">Familienzentrum </t>
  </si>
  <si>
    <t>Landeszuschuss für plusKita-Einrichtungen nach § 44 KiBiz</t>
  </si>
  <si>
    <t xml:space="preserve">Landeszuschuss für zusätzlichen Sprachförderbedarf nach § 45 KiBiz </t>
  </si>
  <si>
    <t>Eingruppige Einrichtung oder Waldkindergartengruppen  bis zu 15.000 € nach § 35 Kibiz:</t>
  </si>
  <si>
    <t>Summe Planungsgarantie laut Zuschussantrag 2023/24</t>
  </si>
  <si>
    <t>Eingruppige Einrichtung oder Waldkindergruppen  bis zu 15.000 € :</t>
  </si>
  <si>
    <t>Wichtiger Hinweis: mit dem Tarifergebnis 2022 erhalten die Entgeltgruppen S2 bis S11 ab dem 01.07.2022 eine monatliche Zulage in Höhe von 130 Euro zum Tabellenentgelt. Die Entgeltgruppen S11b bis S12 und S14 bis S15 erhalten 180 Euro pro Monat</t>
  </si>
  <si>
    <t>Hinweis zur Fassung 10.02.2023</t>
  </si>
  <si>
    <t>Im Blatt Musterbudgetierung am Ende wird in Zelle D31 die Summe der vorherigen Ausgaben gebildet. Es fehlte in der Fassung vom 06.02.2023 der Bezug auf Zelle D29, die Kosten für Integration. Dieser Fehler wurde korrigiert</t>
  </si>
  <si>
    <t xml:space="preserve">Sollten Sie bereits in der alten Tabelle Daten eingepflegt haben, können Sie auch die Korrektur eigenständig vornehmen. Das Kennwort für den Blattschutz lautet "Berechnungstabelle".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</si>
</sst>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_ ;\-#,##0.00\ "/>
    <numFmt numFmtId="165" formatCode="#,##0.00\ _D_M"/>
    <numFmt numFmtId="166" formatCode="#,##0.00\ &quot;€&quot;"/>
    <numFmt numFmtId="167" formatCode="0.0"/>
  </numFmts>
  <fonts count="39" x14ac:knownFonts="1">
    <font>
      <sz val="10"/>
      <name val="Arial"/>
    </font>
    <font>
      <sz val="10"/>
      <name val="Arial"/>
      <family val="2"/>
    </font>
    <font>
      <b/>
      <sz val="11"/>
      <name val="Arial"/>
      <family val="2"/>
    </font>
    <font>
      <b/>
      <sz val="10"/>
      <name val="Arial"/>
      <family val="2"/>
    </font>
    <font>
      <sz val="10"/>
      <name val="Arial"/>
      <family val="2"/>
    </font>
    <font>
      <b/>
      <sz val="8"/>
      <color indexed="81"/>
      <name val="Tahoma"/>
      <family val="2"/>
    </font>
    <font>
      <sz val="8"/>
      <name val="Arial"/>
      <family val="2"/>
    </font>
    <font>
      <b/>
      <sz val="12"/>
      <name val="Arial"/>
      <family val="2"/>
    </font>
    <font>
      <sz val="10"/>
      <color indexed="10"/>
      <name val="Arial"/>
      <family val="2"/>
    </font>
    <font>
      <b/>
      <sz val="10"/>
      <color indexed="10"/>
      <name val="Arial"/>
      <family val="2"/>
    </font>
    <font>
      <sz val="10"/>
      <color indexed="8"/>
      <name val="Arial"/>
      <family val="2"/>
    </font>
    <font>
      <sz val="10"/>
      <color indexed="51"/>
      <name val="Arial"/>
      <family val="2"/>
    </font>
    <font>
      <b/>
      <sz val="10"/>
      <color indexed="51"/>
      <name val="Arial"/>
      <family val="2"/>
    </font>
    <font>
      <sz val="8"/>
      <color indexed="81"/>
      <name val="Tahoma"/>
      <family val="2"/>
    </font>
    <font>
      <b/>
      <sz val="10"/>
      <color rgb="FFFF0000"/>
      <name val="Arial"/>
      <family val="2"/>
    </font>
    <font>
      <sz val="10"/>
      <color rgb="FFFF0000"/>
      <name val="Arial"/>
      <family val="2"/>
    </font>
    <font>
      <sz val="16"/>
      <name val="Arial"/>
      <family val="2"/>
    </font>
    <font>
      <b/>
      <sz val="10"/>
      <color indexed="81"/>
      <name val="Tahoma"/>
      <family val="2"/>
    </font>
    <font>
      <sz val="15"/>
      <color rgb="FFFF7200"/>
      <name val="Arial"/>
      <family val="2"/>
    </font>
    <font>
      <u/>
      <sz val="10"/>
      <color theme="10"/>
      <name val="Arial"/>
      <family val="2"/>
    </font>
    <font>
      <sz val="9"/>
      <color indexed="81"/>
      <name val="Segoe UI"/>
      <family val="2"/>
    </font>
    <font>
      <b/>
      <sz val="9"/>
      <color indexed="81"/>
      <name val="Segoe UI"/>
      <family val="2"/>
    </font>
    <font>
      <b/>
      <sz val="20"/>
      <name val="Arial"/>
      <family val="2"/>
    </font>
    <font>
      <b/>
      <sz val="11"/>
      <color rgb="FFFF0000"/>
      <name val="Arial"/>
      <family val="2"/>
    </font>
    <font>
      <b/>
      <sz val="14"/>
      <name val="Arial"/>
      <family val="2"/>
    </font>
    <font>
      <sz val="12"/>
      <color rgb="FF000070"/>
      <name val="Arial"/>
      <family val="2"/>
    </font>
    <font>
      <sz val="7.5"/>
      <color rgb="FF000070"/>
      <name val="Arial"/>
      <family val="2"/>
    </font>
    <font>
      <b/>
      <sz val="16"/>
      <name val="Arial"/>
      <family val="2"/>
    </font>
    <font>
      <sz val="12"/>
      <color rgb="FFFF0000"/>
      <name val="Arial"/>
      <family val="2"/>
    </font>
    <font>
      <sz val="12"/>
      <color indexed="81"/>
      <name val="Tahoma"/>
      <family val="2"/>
    </font>
    <font>
      <sz val="11"/>
      <color indexed="81"/>
      <name val="Tahoma"/>
      <family val="2"/>
    </font>
    <font>
      <sz val="14"/>
      <name val="Arial"/>
      <family val="2"/>
    </font>
    <font>
      <b/>
      <sz val="14"/>
      <color rgb="FF000070"/>
      <name val="Arial"/>
      <family val="2"/>
    </font>
    <font>
      <u/>
      <sz val="14"/>
      <color theme="10"/>
      <name val="Arial"/>
      <family val="2"/>
    </font>
    <font>
      <sz val="14"/>
      <color rgb="FF000070"/>
      <name val="Arial"/>
      <family val="2"/>
    </font>
    <font>
      <sz val="16"/>
      <color rgb="FF1F497D"/>
      <name val="Calibri"/>
      <family val="2"/>
    </font>
    <font>
      <b/>
      <sz val="16"/>
      <color rgb="FF1F497D"/>
      <name val="Calibri"/>
      <family val="2"/>
    </font>
    <font>
      <b/>
      <sz val="16"/>
      <color theme="1"/>
      <name val="Calibri"/>
      <family val="2"/>
      <scheme val="minor"/>
    </font>
    <font>
      <sz val="11"/>
      <name val="Calibri"/>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rgb="FFD0D0F0"/>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267">
    <xf numFmtId="0" fontId="0" fillId="0" borderId="0" xfId="0"/>
    <xf numFmtId="2" fontId="0" fillId="0" borderId="0" xfId="0" applyNumberFormat="1"/>
    <xf numFmtId="0" fontId="0" fillId="0" borderId="0" xfId="0" applyBorder="1"/>
    <xf numFmtId="0" fontId="0" fillId="0" borderId="0" xfId="0" applyFill="1"/>
    <xf numFmtId="0" fontId="3" fillId="0" borderId="0" xfId="0" applyFont="1"/>
    <xf numFmtId="0" fontId="3" fillId="2" borderId="2" xfId="0" applyFont="1" applyFill="1" applyBorder="1"/>
    <xf numFmtId="0" fontId="3" fillId="2" borderId="3" xfId="0" applyFont="1" applyFill="1" applyBorder="1"/>
    <xf numFmtId="2" fontId="3" fillId="2" borderId="4" xfId="0" applyNumberFormat="1" applyFont="1" applyFill="1" applyBorder="1" applyAlignment="1">
      <alignment horizontal="center"/>
    </xf>
    <xf numFmtId="0" fontId="0" fillId="2" borderId="0" xfId="0" applyFill="1"/>
    <xf numFmtId="0" fontId="0" fillId="2" borderId="7" xfId="0" applyFill="1" applyBorder="1"/>
    <xf numFmtId="0" fontId="0" fillId="2" borderId="8" xfId="0" applyFill="1" applyBorder="1" applyAlignment="1">
      <alignment horizontal="center"/>
    </xf>
    <xf numFmtId="0" fontId="3" fillId="2" borderId="13" xfId="0" applyFont="1" applyFill="1" applyBorder="1"/>
    <xf numFmtId="0" fontId="0" fillId="2" borderId="1" xfId="0" applyFill="1" applyBorder="1" applyAlignment="1">
      <alignment horizontal="center"/>
    </xf>
    <xf numFmtId="4" fontId="0" fillId="2" borderId="1" xfId="0" applyNumberFormat="1" applyFill="1" applyBorder="1" applyAlignment="1">
      <alignment horizontal="center"/>
    </xf>
    <xf numFmtId="4" fontId="0" fillId="2" borderId="1" xfId="0" applyNumberFormat="1" applyFill="1" applyBorder="1" applyAlignment="1">
      <alignment horizontal="right"/>
    </xf>
    <xf numFmtId="0" fontId="3" fillId="2" borderId="14" xfId="0" applyFont="1" applyFill="1" applyBorder="1"/>
    <xf numFmtId="0" fontId="0" fillId="2" borderId="15" xfId="0" applyFill="1" applyBorder="1" applyAlignment="1">
      <alignment horizontal="center"/>
    </xf>
    <xf numFmtId="4" fontId="0" fillId="2" borderId="15" xfId="0" applyNumberFormat="1" applyFill="1" applyBorder="1" applyAlignment="1">
      <alignment horizontal="center"/>
    </xf>
    <xf numFmtId="4" fontId="0" fillId="2" borderId="0" xfId="0" applyNumberFormat="1" applyFill="1" applyAlignment="1">
      <alignment horizontal="center"/>
    </xf>
    <xf numFmtId="4" fontId="3" fillId="2" borderId="3" xfId="0" applyNumberFormat="1" applyFont="1" applyFill="1" applyBorder="1" applyAlignment="1">
      <alignment horizontal="center"/>
    </xf>
    <xf numFmtId="4" fontId="0" fillId="2" borderId="8" xfId="0" applyNumberFormat="1" applyFill="1" applyBorder="1" applyAlignment="1">
      <alignment horizontal="center"/>
    </xf>
    <xf numFmtId="0" fontId="4" fillId="2" borderId="7" xfId="0" applyFont="1" applyFill="1" applyBorder="1"/>
    <xf numFmtId="0" fontId="3" fillId="2" borderId="0" xfId="0" applyFont="1" applyFill="1" applyBorder="1"/>
    <xf numFmtId="2" fontId="0" fillId="2" borderId="0" xfId="0" applyNumberFormat="1" applyFill="1" applyBorder="1" applyProtection="1">
      <protection locked="0"/>
    </xf>
    <xf numFmtId="0" fontId="3" fillId="2" borderId="0" xfId="0" applyFont="1" applyFill="1" applyBorder="1" applyAlignment="1">
      <alignment horizontal="center"/>
    </xf>
    <xf numFmtId="4" fontId="0" fillId="2" borderId="32" xfId="0" applyNumberFormat="1" applyFill="1" applyBorder="1" applyAlignment="1" applyProtection="1">
      <alignment readingOrder="1"/>
    </xf>
    <xf numFmtId="2" fontId="3" fillId="2" borderId="0" xfId="0" applyNumberFormat="1" applyFont="1" applyFill="1" applyBorder="1" applyAlignment="1">
      <alignment horizontal="center"/>
    </xf>
    <xf numFmtId="4" fontId="3" fillId="2" borderId="1" xfId="0" applyNumberFormat="1" applyFont="1" applyFill="1" applyBorder="1" applyAlignment="1" applyProtection="1">
      <alignment horizontal="right" readingOrder="1"/>
    </xf>
    <xf numFmtId="0" fontId="3" fillId="2" borderId="0" xfId="0" applyFont="1" applyFill="1" applyBorder="1" applyAlignment="1">
      <alignment horizontal="right"/>
    </xf>
    <xf numFmtId="0" fontId="7" fillId="0" borderId="0" xfId="0" applyFont="1"/>
    <xf numFmtId="0" fontId="8" fillId="0" borderId="0" xfId="0" applyFont="1"/>
    <xf numFmtId="0" fontId="9" fillId="2" borderId="3" xfId="0" applyFont="1" applyFill="1" applyBorder="1" applyAlignment="1">
      <alignment horizontal="center"/>
    </xf>
    <xf numFmtId="0" fontId="1" fillId="2" borderId="9" xfId="0" applyFont="1" applyFill="1" applyBorder="1" applyAlignment="1">
      <alignment horizontal="center"/>
    </xf>
    <xf numFmtId="0" fontId="10" fillId="3" borderId="24" xfId="0" applyFont="1" applyFill="1" applyBorder="1" applyAlignment="1" applyProtection="1">
      <alignment horizontal="center"/>
      <protection locked="0"/>
    </xf>
    <xf numFmtId="0" fontId="10" fillId="3" borderId="33" xfId="0" applyFont="1" applyFill="1" applyBorder="1" applyAlignment="1" applyProtection="1">
      <alignment horizontal="center"/>
      <protection locked="0"/>
    </xf>
    <xf numFmtId="0" fontId="11" fillId="0" borderId="0" xfId="0" applyFont="1" applyFill="1"/>
    <xf numFmtId="0" fontId="12" fillId="0" borderId="3" xfId="0" applyFont="1" applyFill="1" applyBorder="1"/>
    <xf numFmtId="0" fontId="10" fillId="3" borderId="1"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4" fontId="0" fillId="0" borderId="0" xfId="0" applyNumberFormat="1"/>
    <xf numFmtId="4" fontId="0" fillId="0" borderId="0" xfId="0" applyNumberFormat="1" applyAlignment="1">
      <alignment horizontal="right"/>
    </xf>
    <xf numFmtId="4" fontId="8" fillId="0" borderId="0" xfId="0" applyNumberFormat="1" applyFont="1"/>
    <xf numFmtId="4" fontId="8" fillId="0" borderId="22" xfId="0" applyNumberFormat="1" applyFont="1" applyBorder="1"/>
    <xf numFmtId="0" fontId="0" fillId="3" borderId="24"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4" fillId="3" borderId="35" xfId="0" applyFont="1" applyFill="1" applyBorder="1" applyAlignment="1" applyProtection="1">
      <alignment horizontal="center"/>
      <protection locked="0"/>
    </xf>
    <xf numFmtId="4" fontId="0" fillId="3" borderId="20" xfId="0" applyNumberFormat="1" applyFill="1" applyBorder="1" applyAlignment="1" applyProtection="1">
      <alignment horizontal="right"/>
      <protection locked="0"/>
    </xf>
    <xf numFmtId="4" fontId="4" fillId="3" borderId="1" xfId="1" applyNumberFormat="1" applyFont="1" applyFill="1" applyBorder="1" applyProtection="1">
      <protection locked="0"/>
    </xf>
    <xf numFmtId="4" fontId="4" fillId="3" borderId="23" xfId="0" applyNumberFormat="1" applyFont="1" applyFill="1" applyBorder="1" applyAlignment="1" applyProtection="1">
      <alignment horizontal="right"/>
      <protection locked="0"/>
    </xf>
    <xf numFmtId="4" fontId="4" fillId="3" borderId="20" xfId="0" applyNumberFormat="1" applyFont="1" applyFill="1" applyBorder="1" applyAlignment="1" applyProtection="1">
      <alignment horizontal="right"/>
      <protection locked="0"/>
    </xf>
    <xf numFmtId="0" fontId="8" fillId="0" borderId="0" xfId="0" applyFont="1" applyAlignment="1">
      <alignment horizontal="right"/>
    </xf>
    <xf numFmtId="2" fontId="0" fillId="3" borderId="1" xfId="0" applyNumberFormat="1" applyFill="1" applyBorder="1" applyAlignment="1" applyProtection="1">
      <alignment horizontal="right"/>
      <protection locked="0"/>
    </xf>
    <xf numFmtId="165" fontId="0" fillId="0" borderId="0" xfId="0" applyNumberFormat="1"/>
    <xf numFmtId="165" fontId="0" fillId="3" borderId="0" xfId="0" applyNumberFormat="1" applyFill="1"/>
    <xf numFmtId="0" fontId="3" fillId="0" borderId="0" xfId="0" applyFont="1" applyAlignment="1">
      <alignment horizontal="center"/>
    </xf>
    <xf numFmtId="0" fontId="3" fillId="0" borderId="22" xfId="0" applyFont="1" applyBorder="1" applyAlignment="1">
      <alignment horizontal="center"/>
    </xf>
    <xf numFmtId="4" fontId="0" fillId="2" borderId="0" xfId="0" applyNumberFormat="1" applyFill="1" applyBorder="1" applyAlignment="1">
      <alignment horizontal="right"/>
    </xf>
    <xf numFmtId="0" fontId="0" fillId="0" borderId="22" xfId="0" applyBorder="1"/>
    <xf numFmtId="0" fontId="0" fillId="0" borderId="0" xfId="0" applyAlignment="1">
      <alignment horizontal="center"/>
    </xf>
    <xf numFmtId="0" fontId="7" fillId="4" borderId="0" xfId="0" applyFont="1" applyFill="1" applyAlignment="1"/>
    <xf numFmtId="0" fontId="7" fillId="0" borderId="0" xfId="0" applyFont="1" applyFill="1"/>
    <xf numFmtId="165" fontId="0" fillId="0" borderId="0" xfId="0" applyNumberFormat="1" applyAlignment="1">
      <alignment horizontal="right"/>
    </xf>
    <xf numFmtId="165" fontId="0" fillId="3" borderId="0" xfId="0" applyNumberFormat="1" applyFill="1" applyAlignment="1">
      <alignment horizontal="right"/>
    </xf>
    <xf numFmtId="165" fontId="0" fillId="0" borderId="0" xfId="0" applyNumberFormat="1" applyAlignment="1" applyProtection="1">
      <alignment horizontal="right"/>
    </xf>
    <xf numFmtId="0" fontId="4" fillId="0" borderId="0" xfId="0" applyFont="1"/>
    <xf numFmtId="0" fontId="8" fillId="3" borderId="0" xfId="0" applyFont="1" applyFill="1" applyProtection="1"/>
    <xf numFmtId="0" fontId="8" fillId="3" borderId="0" xfId="0" applyFont="1" applyFill="1" applyProtection="1">
      <protection locked="0"/>
    </xf>
    <xf numFmtId="0" fontId="14" fillId="0" borderId="0" xfId="0" applyFont="1"/>
    <xf numFmtId="0" fontId="15" fillId="0" borderId="0" xfId="0" applyFont="1"/>
    <xf numFmtId="166" fontId="0" fillId="0" borderId="0" xfId="0" applyNumberFormat="1"/>
    <xf numFmtId="166" fontId="0" fillId="0" borderId="22" xfId="0" applyNumberFormat="1" applyBorder="1"/>
    <xf numFmtId="0" fontId="3" fillId="0" borderId="22" xfId="0" applyFont="1" applyBorder="1"/>
    <xf numFmtId="0" fontId="16" fillId="0" borderId="0" xfId="0" applyFont="1" applyAlignment="1">
      <alignment horizontal="center"/>
    </xf>
    <xf numFmtId="166" fontId="3" fillId="0" borderId="22" xfId="0" applyNumberFormat="1" applyFont="1" applyBorder="1"/>
    <xf numFmtId="2" fontId="0" fillId="0" borderId="22" xfId="0" applyNumberFormat="1" applyBorder="1"/>
    <xf numFmtId="0" fontId="1" fillId="0" borderId="0" xfId="0" applyFont="1"/>
    <xf numFmtId="4" fontId="0" fillId="0" borderId="0" xfId="0" applyNumberFormat="1" applyAlignment="1">
      <alignment horizontal="center"/>
    </xf>
    <xf numFmtId="4" fontId="4" fillId="2" borderId="21" xfId="0" applyNumberFormat="1" applyFont="1" applyFill="1" applyBorder="1" applyAlignment="1" applyProtection="1">
      <alignment horizontal="right" readingOrder="1"/>
    </xf>
    <xf numFmtId="4" fontId="4" fillId="0" borderId="1" xfId="1" applyNumberFormat="1" applyFont="1" applyFill="1" applyBorder="1" applyProtection="1"/>
    <xf numFmtId="4" fontId="4" fillId="2" borderId="1" xfId="1" applyNumberFormat="1" applyFont="1" applyFill="1" applyBorder="1" applyProtection="1"/>
    <xf numFmtId="0" fontId="0" fillId="0" borderId="0" xfId="0" applyProtection="1">
      <protection locked="0"/>
    </xf>
    <xf numFmtId="0" fontId="3" fillId="2" borderId="3" xfId="0" applyFont="1" applyFill="1" applyBorder="1" applyProtection="1">
      <protection locked="0"/>
    </xf>
    <xf numFmtId="0" fontId="0" fillId="2" borderId="0" xfId="0" applyFill="1" applyProtection="1">
      <protection locked="0"/>
    </xf>
    <xf numFmtId="0" fontId="0" fillId="2" borderId="9" xfId="0" applyFill="1" applyBorder="1" applyAlignment="1" applyProtection="1">
      <alignment horizontal="center"/>
      <protection locked="0"/>
    </xf>
    <xf numFmtId="0" fontId="0" fillId="2" borderId="0" xfId="0" applyFill="1" applyBorder="1" applyProtection="1">
      <protection locked="0"/>
    </xf>
    <xf numFmtId="0" fontId="3" fillId="2" borderId="0" xfId="0" applyFont="1" applyFill="1" applyBorder="1" applyProtection="1">
      <protection locked="0"/>
    </xf>
    <xf numFmtId="2" fontId="3" fillId="2" borderId="0" xfId="0" applyNumberFormat="1" applyFont="1" applyFill="1" applyBorder="1" applyProtection="1">
      <protection locked="0"/>
    </xf>
    <xf numFmtId="2" fontId="3" fillId="2" borderId="24" xfId="0" applyNumberFormat="1" applyFont="1" applyFill="1" applyBorder="1" applyProtection="1">
      <protection locked="0"/>
    </xf>
    <xf numFmtId="4" fontId="3" fillId="2" borderId="0" xfId="0" applyNumberFormat="1" applyFont="1" applyFill="1" applyBorder="1" applyProtection="1">
      <protection locked="0"/>
    </xf>
    <xf numFmtId="2" fontId="3" fillId="2" borderId="0" xfId="0" applyNumberFormat="1" applyFont="1" applyFill="1" applyBorder="1" applyAlignment="1" applyProtection="1">
      <alignment horizontal="center"/>
      <protection locked="0"/>
    </xf>
    <xf numFmtId="2" fontId="3" fillId="2" borderId="0" xfId="0" applyNumberFormat="1" applyFont="1" applyFill="1" applyBorder="1" applyAlignment="1" applyProtection="1">
      <alignment horizontal="left"/>
      <protection locked="0"/>
    </xf>
    <xf numFmtId="0" fontId="3" fillId="0" borderId="0" xfId="0" applyFont="1" applyFill="1" applyBorder="1" applyProtection="1">
      <protection locked="0"/>
    </xf>
    <xf numFmtId="2" fontId="3" fillId="0" borderId="0" xfId="0" applyNumberFormat="1" applyFont="1" applyFill="1" applyBorder="1" applyProtection="1">
      <protection locked="0"/>
    </xf>
    <xf numFmtId="2" fontId="0" fillId="0" borderId="0" xfId="0" applyNumberFormat="1" applyFill="1" applyBorder="1" applyProtection="1">
      <protection locked="0"/>
    </xf>
    <xf numFmtId="2" fontId="0" fillId="0" borderId="0" xfId="0" applyNumberFormat="1" applyBorder="1" applyProtection="1">
      <protection locked="0"/>
    </xf>
    <xf numFmtId="0" fontId="0" fillId="0" borderId="0" xfId="0" applyFill="1" applyBorder="1" applyProtection="1">
      <protection locked="0"/>
    </xf>
    <xf numFmtId="0" fontId="3" fillId="2" borderId="0" xfId="0" applyFont="1" applyFill="1" applyBorder="1" applyAlignment="1" applyProtection="1">
      <alignment horizontal="right"/>
      <protection locked="0"/>
    </xf>
    <xf numFmtId="0" fontId="2" fillId="0" borderId="0" xfId="0" applyFont="1" applyAlignment="1" applyProtection="1">
      <alignment horizontal="center" vertical="center"/>
    </xf>
    <xf numFmtId="0" fontId="0" fillId="0" borderId="0" xfId="0" applyProtection="1"/>
    <xf numFmtId="0" fontId="3" fillId="0" borderId="0" xfId="0" applyFont="1" applyProtection="1"/>
    <xf numFmtId="2" fontId="0" fillId="0" borderId="0" xfId="0" applyNumberFormat="1" applyProtection="1"/>
    <xf numFmtId="0" fontId="3" fillId="2" borderId="30" xfId="0" applyFont="1" applyFill="1" applyBorder="1" applyProtection="1"/>
    <xf numFmtId="0" fontId="0" fillId="2" borderId="31" xfId="0" applyFill="1" applyBorder="1" applyProtection="1"/>
    <xf numFmtId="0" fontId="3" fillId="2" borderId="2" xfId="0" applyFont="1" applyFill="1" applyBorder="1" applyProtection="1"/>
    <xf numFmtId="0" fontId="3" fillId="2" borderId="3" xfId="0" applyFont="1" applyFill="1" applyBorder="1" applyProtection="1"/>
    <xf numFmtId="0" fontId="3" fillId="2" borderId="3" xfId="0" applyFont="1" applyFill="1" applyBorder="1" applyAlignment="1" applyProtection="1">
      <alignment horizontal="center"/>
    </xf>
    <xf numFmtId="2" fontId="3" fillId="2" borderId="4" xfId="0" applyNumberFormat="1" applyFont="1" applyFill="1" applyBorder="1" applyAlignment="1" applyProtection="1">
      <alignment horizontal="center"/>
    </xf>
    <xf numFmtId="0" fontId="1" fillId="2" borderId="5" xfId="0" applyFont="1"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Alignment="1" applyProtection="1">
      <alignment horizontal="center"/>
    </xf>
    <xf numFmtId="0" fontId="3" fillId="2" borderId="13" xfId="0" applyFont="1" applyFill="1" applyBorder="1" applyProtection="1"/>
    <xf numFmtId="0" fontId="0" fillId="2" borderId="1" xfId="0" applyFill="1" applyBorder="1" applyAlignment="1" applyProtection="1">
      <alignment horizontal="center"/>
    </xf>
    <xf numFmtId="4" fontId="0" fillId="2" borderId="1" xfId="0" applyNumberFormat="1" applyFill="1" applyBorder="1" applyAlignment="1" applyProtection="1">
      <alignment horizontal="center"/>
    </xf>
    <xf numFmtId="0" fontId="3" fillId="2" borderId="14" xfId="0" applyFont="1" applyFill="1" applyBorder="1" applyProtection="1"/>
    <xf numFmtId="0" fontId="0" fillId="2" borderId="15" xfId="0" applyFill="1" applyBorder="1" applyAlignment="1" applyProtection="1">
      <alignment horizontal="center"/>
    </xf>
    <xf numFmtId="4" fontId="0" fillId="2" borderId="15" xfId="0" applyNumberFormat="1" applyFill="1" applyBorder="1" applyAlignment="1" applyProtection="1">
      <alignment horizontal="center"/>
    </xf>
    <xf numFmtId="0" fontId="0" fillId="2" borderId="0" xfId="0" applyFill="1" applyProtection="1"/>
    <xf numFmtId="4" fontId="0" fillId="2" borderId="0" xfId="0" applyNumberFormat="1" applyFill="1" applyAlignment="1" applyProtection="1">
      <alignment horizontal="center"/>
    </xf>
    <xf numFmtId="4" fontId="3" fillId="2" borderId="3" xfId="0" applyNumberFormat="1" applyFont="1" applyFill="1" applyBorder="1" applyAlignment="1" applyProtection="1">
      <alignment horizontal="center"/>
    </xf>
    <xf numFmtId="4" fontId="0" fillId="2" borderId="8" xfId="0" applyNumberFormat="1" applyFill="1" applyBorder="1" applyAlignment="1" applyProtection="1">
      <alignment horizontal="center"/>
    </xf>
    <xf numFmtId="0" fontId="4" fillId="2" borderId="7" xfId="0" applyFont="1" applyFill="1" applyBorder="1" applyProtection="1"/>
    <xf numFmtId="2" fontId="0" fillId="2" borderId="9" xfId="0" applyNumberFormat="1" applyFill="1" applyBorder="1" applyAlignment="1" applyProtection="1">
      <alignment horizontal="center"/>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4" fontId="0" fillId="2" borderId="1" xfId="0" applyNumberFormat="1" applyFill="1" applyBorder="1" applyAlignment="1" applyProtection="1">
      <alignment horizontal="right"/>
    </xf>
    <xf numFmtId="2" fontId="1" fillId="2" borderId="1" xfId="0" applyNumberFormat="1" applyFont="1" applyFill="1" applyBorder="1" applyAlignment="1" applyProtection="1">
      <alignment horizontal="center"/>
    </xf>
    <xf numFmtId="2" fontId="1" fillId="2" borderId="15" xfId="0" applyNumberFormat="1" applyFont="1" applyFill="1" applyBorder="1" applyAlignment="1" applyProtection="1">
      <alignment horizontal="center"/>
    </xf>
    <xf numFmtId="2" fontId="0" fillId="2" borderId="0" xfId="0" applyNumberFormat="1" applyFill="1" applyBorder="1" applyProtection="1"/>
    <xf numFmtId="2" fontId="0" fillId="2" borderId="0" xfId="0" applyNumberFormat="1" applyFill="1" applyBorder="1" applyAlignment="1" applyProtection="1">
      <alignment horizontal="center"/>
    </xf>
    <xf numFmtId="2" fontId="1" fillId="2" borderId="0" xfId="0" applyNumberFormat="1" applyFont="1" applyFill="1" applyBorder="1" applyAlignment="1" applyProtection="1">
      <alignment horizontal="center"/>
    </xf>
    <xf numFmtId="2" fontId="0" fillId="2" borderId="4" xfId="0" applyNumberFormat="1" applyFill="1" applyBorder="1" applyProtection="1"/>
    <xf numFmtId="2" fontId="0" fillId="2" borderId="8" xfId="0" applyNumberFormat="1" applyFill="1" applyBorder="1" applyAlignment="1" applyProtection="1">
      <alignment horizontal="center"/>
    </xf>
    <xf numFmtId="2" fontId="3" fillId="2" borderId="8" xfId="0" applyNumberFormat="1" applyFont="1" applyFill="1" applyBorder="1" applyAlignment="1" applyProtection="1">
      <alignment horizontal="center"/>
    </xf>
    <xf numFmtId="0" fontId="0" fillId="2" borderId="0" xfId="0" applyFill="1" applyBorder="1" applyProtection="1"/>
    <xf numFmtId="0" fontId="3" fillId="2" borderId="0" xfId="0" applyFont="1" applyFill="1" applyBorder="1" applyProtection="1"/>
    <xf numFmtId="0" fontId="4" fillId="2" borderId="16" xfId="0" applyFont="1" applyFill="1" applyBorder="1" applyProtection="1"/>
    <xf numFmtId="0" fontId="3" fillId="2" borderId="17" xfId="0" applyFont="1" applyFill="1" applyBorder="1" applyProtection="1"/>
    <xf numFmtId="0" fontId="3" fillId="2" borderId="18" xfId="0" applyFont="1" applyFill="1" applyBorder="1" applyAlignment="1" applyProtection="1">
      <alignment horizontal="center"/>
    </xf>
    <xf numFmtId="0" fontId="3" fillId="2" borderId="21" xfId="0" applyFont="1" applyFill="1" applyBorder="1" applyProtection="1"/>
    <xf numFmtId="0" fontId="0" fillId="2" borderId="0" xfId="0" applyFill="1" applyBorder="1" applyAlignment="1" applyProtection="1">
      <alignment horizontal="center"/>
    </xf>
    <xf numFmtId="2" fontId="3" fillId="2" borderId="19" xfId="0" applyNumberFormat="1" applyFont="1" applyFill="1" applyBorder="1" applyProtection="1"/>
    <xf numFmtId="2" fontId="3" fillId="2" borderId="1" xfId="0" applyNumberFormat="1" applyFont="1" applyFill="1" applyBorder="1" applyProtection="1"/>
    <xf numFmtId="2" fontId="0" fillId="2" borderId="1" xfId="0" applyNumberFormat="1" applyFill="1" applyBorder="1" applyProtection="1"/>
    <xf numFmtId="0" fontId="3" fillId="2" borderId="25" xfId="0" applyFont="1" applyFill="1" applyBorder="1" applyProtection="1"/>
    <xf numFmtId="0" fontId="0" fillId="2" borderId="26" xfId="0" applyFill="1" applyBorder="1" applyProtection="1"/>
    <xf numFmtId="0" fontId="4" fillId="2" borderId="27" xfId="0" applyFont="1" applyFill="1" applyBorder="1" applyProtection="1"/>
    <xf numFmtId="0" fontId="0" fillId="2" borderId="20" xfId="0" applyFill="1" applyBorder="1" applyProtection="1"/>
    <xf numFmtId="0" fontId="4" fillId="2" borderId="28" xfId="0" applyFont="1" applyFill="1" applyBorder="1" applyProtection="1"/>
    <xf numFmtId="0" fontId="0" fillId="2" borderId="29" xfId="0" applyFill="1" applyBorder="1" applyProtection="1"/>
    <xf numFmtId="0" fontId="3" fillId="2" borderId="24" xfId="0" applyFont="1" applyFill="1" applyBorder="1" applyProtection="1"/>
    <xf numFmtId="164" fontId="0" fillId="2" borderId="19" xfId="1" applyNumberFormat="1" applyFont="1" applyFill="1" applyBorder="1" applyProtection="1"/>
    <xf numFmtId="0" fontId="4" fillId="2" borderId="24" xfId="0" applyFont="1" applyFill="1" applyBorder="1" applyProtection="1"/>
    <xf numFmtId="0" fontId="1" fillId="2" borderId="24" xfId="0" applyFont="1" applyFill="1" applyBorder="1" applyProtection="1"/>
    <xf numFmtId="0" fontId="4" fillId="2" borderId="19" xfId="0" applyFont="1" applyFill="1" applyBorder="1" applyProtection="1"/>
    <xf numFmtId="0" fontId="1" fillId="2" borderId="0" xfId="0" applyFont="1" applyFill="1" applyBorder="1" applyProtection="1"/>
    <xf numFmtId="0" fontId="4" fillId="2" borderId="20" xfId="0" applyFont="1" applyFill="1" applyBorder="1" applyProtection="1"/>
    <xf numFmtId="0" fontId="3" fillId="2" borderId="1" xfId="0" applyFont="1" applyFill="1" applyBorder="1" applyProtection="1"/>
    <xf numFmtId="0" fontId="4" fillId="2" borderId="1" xfId="0" applyFont="1" applyFill="1" applyBorder="1" applyProtection="1"/>
    <xf numFmtId="0" fontId="4" fillId="2" borderId="0" xfId="0" applyFont="1" applyFill="1" applyBorder="1" applyProtection="1"/>
    <xf numFmtId="0" fontId="4" fillId="2" borderId="22" xfId="0" applyFont="1" applyFill="1" applyBorder="1" applyProtection="1"/>
    <xf numFmtId="0" fontId="4" fillId="2" borderId="23" xfId="0" applyFont="1" applyFill="1" applyBorder="1" applyProtection="1"/>
    <xf numFmtId="1" fontId="4" fillId="2" borderId="19" xfId="0" applyNumberFormat="1" applyFont="1" applyFill="1" applyBorder="1" applyAlignment="1" applyProtection="1">
      <alignment horizontal="center"/>
    </xf>
    <xf numFmtId="4" fontId="4" fillId="2" borderId="20" xfId="0" applyNumberFormat="1" applyFont="1" applyFill="1" applyBorder="1" applyAlignment="1" applyProtection="1">
      <alignment horizontal="center"/>
    </xf>
    <xf numFmtId="0" fontId="3" fillId="2" borderId="0" xfId="0" applyFont="1" applyFill="1" applyBorder="1" applyAlignment="1" applyProtection="1">
      <alignment horizontal="left"/>
    </xf>
    <xf numFmtId="0" fontId="3" fillId="0" borderId="0" xfId="0" applyFont="1" applyBorder="1" applyProtection="1"/>
    <xf numFmtId="4" fontId="3" fillId="0" borderId="0" xfId="0" applyNumberFormat="1" applyFont="1" applyBorder="1" applyProtection="1"/>
    <xf numFmtId="0" fontId="3" fillId="0" borderId="0" xfId="0" applyFont="1" applyFill="1" applyBorder="1" applyProtection="1"/>
    <xf numFmtId="0" fontId="3" fillId="2" borderId="1" xfId="0" applyFont="1" applyFill="1" applyBorder="1" applyAlignment="1" applyProtection="1">
      <alignment horizontal="center"/>
    </xf>
    <xf numFmtId="4" fontId="3" fillId="2" borderId="1" xfId="0" applyNumberFormat="1" applyFont="1" applyFill="1" applyBorder="1" applyAlignment="1" applyProtection="1">
      <alignment horizontal="center"/>
    </xf>
    <xf numFmtId="4" fontId="0" fillId="2" borderId="0" xfId="0" applyNumberFormat="1" applyFill="1" applyBorder="1" applyAlignment="1" applyProtection="1">
      <alignment horizontal="center"/>
    </xf>
    <xf numFmtId="4" fontId="4" fillId="2" borderId="20" xfId="0" applyNumberFormat="1" applyFont="1" applyFill="1" applyBorder="1" applyAlignment="1" applyProtection="1">
      <alignment horizontal="right"/>
    </xf>
    <xf numFmtId="4" fontId="3" fillId="2" borderId="3" xfId="0" applyNumberFormat="1" applyFont="1" applyFill="1" applyBorder="1" applyProtection="1"/>
    <xf numFmtId="9" fontId="3" fillId="2" borderId="1" xfId="0" applyNumberFormat="1" applyFont="1" applyFill="1" applyBorder="1" applyAlignment="1" applyProtection="1">
      <alignment horizontal="center"/>
    </xf>
    <xf numFmtId="4" fontId="3" fillId="2" borderId="1" xfId="1" applyNumberFormat="1" applyFont="1" applyFill="1" applyBorder="1" applyProtection="1"/>
    <xf numFmtId="4" fontId="3" fillId="2" borderId="0" xfId="1" applyNumberFormat="1" applyFont="1" applyFill="1" applyBorder="1" applyProtection="1"/>
    <xf numFmtId="2" fontId="3" fillId="2" borderId="1" xfId="0" applyNumberFormat="1" applyFont="1" applyFill="1" applyBorder="1" applyAlignment="1" applyProtection="1">
      <alignment horizontal="center"/>
    </xf>
    <xf numFmtId="4" fontId="3" fillId="2" borderId="24" xfId="0" applyNumberFormat="1" applyFont="1" applyFill="1" applyBorder="1" applyProtection="1"/>
    <xf numFmtId="2" fontId="3" fillId="2" borderId="19" xfId="0" applyNumberFormat="1" applyFont="1" applyFill="1" applyBorder="1" applyAlignment="1" applyProtection="1">
      <alignment horizontal="left"/>
    </xf>
    <xf numFmtId="2" fontId="3" fillId="2" borderId="0" xfId="0" applyNumberFormat="1" applyFont="1" applyFill="1" applyBorder="1" applyProtection="1"/>
    <xf numFmtId="0" fontId="3" fillId="2" borderId="0" xfId="0" applyFont="1" applyFill="1" applyBorder="1" applyAlignment="1" applyProtection="1">
      <alignment horizontal="center"/>
    </xf>
    <xf numFmtId="4" fontId="3" fillId="2" borderId="0" xfId="0" applyNumberFormat="1" applyFont="1" applyFill="1" applyBorder="1" applyProtection="1"/>
    <xf numFmtId="2" fontId="1" fillId="2" borderId="0" xfId="0" applyNumberFormat="1" applyFont="1" applyFill="1" applyBorder="1" applyProtection="1"/>
    <xf numFmtId="2" fontId="3" fillId="2" borderId="0" xfId="0" applyNumberFormat="1" applyFont="1" applyFill="1" applyBorder="1" applyAlignment="1" applyProtection="1">
      <alignment horizontal="center"/>
    </xf>
    <xf numFmtId="0" fontId="0" fillId="2" borderId="9" xfId="0" applyFill="1" applyBorder="1" applyAlignment="1" applyProtection="1">
      <alignment horizontal="center"/>
    </xf>
    <xf numFmtId="166" fontId="16" fillId="0" borderId="0" xfId="0" applyNumberFormat="1" applyFont="1" applyAlignment="1">
      <alignment horizontal="center"/>
    </xf>
    <xf numFmtId="165" fontId="0" fillId="3" borderId="0" xfId="0" applyNumberFormat="1" applyFill="1" applyAlignment="1" applyProtection="1">
      <alignment horizontal="right"/>
      <protection locked="0"/>
    </xf>
    <xf numFmtId="0" fontId="3" fillId="2" borderId="12" xfId="0" applyFont="1" applyFill="1" applyBorder="1" applyAlignment="1">
      <alignment horizontal="center"/>
    </xf>
    <xf numFmtId="2" fontId="0" fillId="2" borderId="1" xfId="0" applyNumberFormat="1" applyFill="1" applyBorder="1" applyAlignment="1">
      <alignment horizontal="right"/>
    </xf>
    <xf numFmtId="0" fontId="3" fillId="2" borderId="0" xfId="0" applyFont="1" applyFill="1" applyBorder="1" applyAlignment="1">
      <alignment horizontal="left"/>
    </xf>
    <xf numFmtId="4" fontId="0" fillId="2" borderId="17" xfId="0" applyNumberFormat="1" applyFill="1" applyBorder="1" applyAlignment="1" applyProtection="1">
      <alignment horizontal="right"/>
    </xf>
    <xf numFmtId="2" fontId="1" fillId="2" borderId="37" xfId="0" applyNumberFormat="1" applyFont="1" applyFill="1" applyBorder="1" applyAlignment="1" applyProtection="1">
      <alignment horizontal="center"/>
    </xf>
    <xf numFmtId="2" fontId="1" fillId="2" borderId="38" xfId="0" applyNumberFormat="1" applyFont="1" applyFill="1" applyBorder="1" applyAlignment="1" applyProtection="1">
      <alignment horizontal="center"/>
    </xf>
    <xf numFmtId="0" fontId="0" fillId="5" borderId="36" xfId="0" applyFill="1" applyBorder="1" applyAlignment="1" applyProtection="1">
      <alignment horizontal="center"/>
      <protection locked="0"/>
    </xf>
    <xf numFmtId="2" fontId="1" fillId="2" borderId="24" xfId="0" applyNumberFormat="1" applyFont="1" applyFill="1" applyBorder="1" applyAlignment="1" applyProtection="1">
      <alignment horizontal="center"/>
    </xf>
    <xf numFmtId="2" fontId="1" fillId="2" borderId="33" xfId="0" applyNumberFormat="1" applyFont="1" applyFill="1" applyBorder="1" applyAlignment="1" applyProtection="1">
      <alignment horizontal="center"/>
    </xf>
    <xf numFmtId="2" fontId="3" fillId="2" borderId="9" xfId="0" applyNumberFormat="1" applyFont="1" applyFill="1" applyBorder="1" applyAlignment="1" applyProtection="1">
      <alignment horizontal="center"/>
    </xf>
    <xf numFmtId="2" fontId="1" fillId="2" borderId="16" xfId="0" applyNumberFormat="1" applyFont="1" applyFill="1" applyBorder="1" applyAlignment="1" applyProtection="1">
      <alignment horizontal="center"/>
    </xf>
    <xf numFmtId="0" fontId="15" fillId="0" borderId="0" xfId="0" applyFont="1" applyProtection="1">
      <protection locked="0"/>
    </xf>
    <xf numFmtId="0" fontId="3" fillId="0" borderId="0" xfId="0" applyFont="1" applyProtection="1">
      <protection locked="0"/>
    </xf>
    <xf numFmtId="0" fontId="14" fillId="2" borderId="0" xfId="0" applyFont="1" applyFill="1" applyBorder="1" applyProtection="1"/>
    <xf numFmtId="0" fontId="1" fillId="2" borderId="21" xfId="0" applyFont="1" applyFill="1" applyBorder="1" applyProtection="1"/>
    <xf numFmtId="4" fontId="0" fillId="0" borderId="0" xfId="0" applyNumberFormat="1" applyProtection="1">
      <protection locked="0"/>
    </xf>
    <xf numFmtId="0" fontId="1" fillId="0" borderId="0" xfId="0" applyFont="1" applyProtection="1"/>
    <xf numFmtId="0" fontId="2" fillId="0" borderId="0" xfId="0" applyFont="1" applyAlignment="1" applyProtection="1">
      <alignment horizontal="center" vertical="center"/>
    </xf>
    <xf numFmtId="0" fontId="16" fillId="0" borderId="0" xfId="0" applyFont="1" applyProtection="1">
      <protection locked="0"/>
    </xf>
    <xf numFmtId="0" fontId="16" fillId="5" borderId="0" xfId="0" applyFont="1" applyFill="1" applyProtection="1">
      <protection locked="0"/>
    </xf>
    <xf numFmtId="2" fontId="16" fillId="5" borderId="0" xfId="0" applyNumberFormat="1" applyFont="1" applyFill="1" applyBorder="1" applyProtection="1">
      <protection locked="0"/>
    </xf>
    <xf numFmtId="166" fontId="16" fillId="5" borderId="0" xfId="0" applyNumberFormat="1" applyFont="1" applyFill="1" applyBorder="1" applyProtection="1">
      <protection locked="0"/>
    </xf>
    <xf numFmtId="166" fontId="16" fillId="5" borderId="0" xfId="0" applyNumberFormat="1" applyFont="1" applyFill="1" applyProtection="1">
      <protection locked="0"/>
    </xf>
    <xf numFmtId="0" fontId="0" fillId="5" borderId="0" xfId="0" applyFill="1" applyProtection="1">
      <protection locked="0"/>
    </xf>
    <xf numFmtId="2" fontId="3" fillId="2" borderId="1" xfId="0" applyNumberFormat="1" applyFont="1" applyFill="1" applyBorder="1" applyProtection="1">
      <protection locked="0"/>
    </xf>
    <xf numFmtId="4" fontId="1" fillId="2" borderId="0" xfId="0" applyNumberFormat="1" applyFont="1" applyFill="1" applyProtection="1">
      <protection locked="0"/>
    </xf>
    <xf numFmtId="2" fontId="0" fillId="0" borderId="0" xfId="0" applyNumberFormat="1" applyProtection="1">
      <protection locked="0"/>
    </xf>
    <xf numFmtId="167" fontId="0" fillId="0" borderId="0" xfId="0" applyNumberFormat="1" applyProtection="1">
      <protection locked="0"/>
    </xf>
    <xf numFmtId="166" fontId="16" fillId="2" borderId="24" xfId="0" applyNumberFormat="1" applyFont="1" applyFill="1" applyBorder="1" applyProtection="1"/>
    <xf numFmtId="0" fontId="1" fillId="0" borderId="0" xfId="0" applyFont="1" applyFill="1" applyBorder="1" applyProtection="1">
      <protection locked="0"/>
    </xf>
    <xf numFmtId="2" fontId="1" fillId="2" borderId="0" xfId="0" applyNumberFormat="1" applyFont="1" applyFill="1" applyBorder="1" applyAlignment="1">
      <alignment horizontal="center"/>
    </xf>
    <xf numFmtId="0" fontId="3" fillId="2" borderId="41" xfId="0" applyFont="1" applyFill="1" applyBorder="1" applyAlignment="1">
      <alignment horizontal="center"/>
    </xf>
    <xf numFmtId="2" fontId="1" fillId="2" borderId="16" xfId="0" applyNumberFormat="1" applyFont="1" applyFill="1" applyBorder="1" applyAlignment="1">
      <alignment horizontal="center"/>
    </xf>
    <xf numFmtId="2" fontId="0" fillId="4" borderId="1" xfId="0" applyNumberFormat="1" applyFill="1" applyBorder="1" applyAlignment="1" applyProtection="1">
      <alignment horizontal="right"/>
      <protection locked="0"/>
    </xf>
    <xf numFmtId="2" fontId="0" fillId="2" borderId="1" xfId="0" applyNumberFormat="1" applyFill="1" applyBorder="1" applyProtection="1">
      <protection locked="0"/>
    </xf>
    <xf numFmtId="2" fontId="1" fillId="2" borderId="20" xfId="0" applyNumberFormat="1" applyFont="1" applyFill="1" applyBorder="1" applyAlignment="1" applyProtection="1">
      <alignment horizontal="right"/>
    </xf>
    <xf numFmtId="2" fontId="1" fillId="2"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0" fillId="0" borderId="0" xfId="0" applyFill="1" applyProtection="1">
      <protection locked="0"/>
    </xf>
    <xf numFmtId="0" fontId="23" fillId="0" borderId="0" xfId="0" applyFont="1" applyAlignment="1" applyProtection="1">
      <alignment horizontal="center" vertical="center"/>
    </xf>
    <xf numFmtId="2" fontId="15" fillId="2" borderId="20" xfId="0" applyNumberFormat="1" applyFont="1" applyFill="1" applyBorder="1" applyAlignment="1" applyProtection="1">
      <alignment horizontal="right"/>
    </xf>
    <xf numFmtId="2" fontId="15" fillId="2" borderId="1" xfId="0" applyNumberFormat="1" applyFont="1" applyFill="1" applyBorder="1" applyAlignment="1" applyProtection="1">
      <alignment horizontal="right"/>
    </xf>
    <xf numFmtId="2" fontId="15" fillId="2" borderId="1" xfId="0" applyNumberFormat="1" applyFont="1" applyFill="1" applyBorder="1" applyAlignment="1">
      <alignment horizontal="right"/>
    </xf>
    <xf numFmtId="0" fontId="18" fillId="0" borderId="0" xfId="0" applyFont="1" applyAlignment="1">
      <alignment vertical="center" wrapText="1"/>
    </xf>
    <xf numFmtId="0" fontId="25" fillId="0" borderId="0" xfId="0" applyFont="1" applyAlignment="1">
      <alignment vertical="center" wrapText="1"/>
    </xf>
    <xf numFmtId="0" fontId="25" fillId="0" borderId="0" xfId="0" applyFont="1"/>
    <xf numFmtId="2" fontId="1" fillId="7" borderId="40" xfId="0" applyNumberFormat="1" applyFont="1" applyFill="1" applyBorder="1" applyAlignment="1">
      <alignment horizontal="center"/>
    </xf>
    <xf numFmtId="0" fontId="28" fillId="0" borderId="0" xfId="0" applyFont="1" applyProtection="1">
      <protection locked="0"/>
    </xf>
    <xf numFmtId="0" fontId="28" fillId="5" borderId="0" xfId="0" applyFont="1" applyFill="1" applyProtection="1">
      <protection locked="0"/>
    </xf>
    <xf numFmtId="0" fontId="31" fillId="0" borderId="0" xfId="0" applyFont="1" applyProtection="1">
      <protection locked="0"/>
    </xf>
    <xf numFmtId="0" fontId="26" fillId="0" borderId="0" xfId="0" applyFont="1"/>
    <xf numFmtId="0" fontId="32" fillId="0" borderId="39" xfId="0" applyFont="1" applyBorder="1" applyAlignment="1">
      <alignment horizontal="center" vertical="center" wrapText="1"/>
    </xf>
    <xf numFmtId="0" fontId="31" fillId="0" borderId="42" xfId="0" applyFont="1" applyBorder="1"/>
    <xf numFmtId="0" fontId="31" fillId="0" borderId="43" xfId="0" applyFont="1" applyBorder="1"/>
    <xf numFmtId="0" fontId="32" fillId="0" borderId="39" xfId="0" applyFont="1" applyBorder="1" applyAlignment="1">
      <alignment vertical="center" wrapText="1"/>
    </xf>
    <xf numFmtId="0" fontId="33" fillId="6" borderId="39" xfId="2" applyFont="1" applyFill="1" applyBorder="1" applyAlignment="1">
      <alignment horizontal="right" vertical="center" wrapText="1"/>
    </xf>
    <xf numFmtId="0" fontId="34" fillId="0" borderId="39" xfId="0" applyFont="1" applyBorder="1" applyAlignment="1">
      <alignment vertical="center" wrapText="1"/>
    </xf>
    <xf numFmtId="0" fontId="31" fillId="0" borderId="0" xfId="0" applyFont="1"/>
    <xf numFmtId="0" fontId="31" fillId="0" borderId="44" xfId="0" applyFont="1" applyBorder="1"/>
    <xf numFmtId="0" fontId="31" fillId="0" borderId="45" xfId="0" applyFont="1" applyBorder="1"/>
    <xf numFmtId="0" fontId="31" fillId="0" borderId="46" xfId="0" applyFont="1" applyBorder="1"/>
    <xf numFmtId="0" fontId="35" fillId="0" borderId="0" xfId="0" applyFont="1" applyAlignment="1">
      <alignment vertical="center"/>
    </xf>
    <xf numFmtId="0" fontId="24" fillId="0" borderId="0" xfId="0" applyFont="1"/>
    <xf numFmtId="0" fontId="0" fillId="0" borderId="0" xfId="0" applyAlignment="1">
      <alignment horizontal="right"/>
    </xf>
    <xf numFmtId="0" fontId="0" fillId="0" borderId="0" xfId="0" applyNumberFormat="1"/>
    <xf numFmtId="0" fontId="16" fillId="0" borderId="0" xfId="0" applyFont="1"/>
    <xf numFmtId="166" fontId="1" fillId="0" borderId="0" xfId="0" applyNumberFormat="1" applyFont="1"/>
    <xf numFmtId="0" fontId="38" fillId="0" borderId="0" xfId="0" applyFont="1" applyAlignment="1">
      <alignment vertical="center"/>
    </xf>
    <xf numFmtId="0" fontId="37" fillId="0" borderId="0" xfId="0" applyFont="1" applyAlignment="1">
      <alignment horizontal="center"/>
    </xf>
    <xf numFmtId="0" fontId="2" fillId="0" borderId="0" xfId="0" applyFont="1" applyAlignment="1" applyProtection="1">
      <alignment horizontal="center" vertical="center"/>
    </xf>
    <xf numFmtId="0" fontId="3" fillId="2" borderId="24"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4" fillId="2" borderId="24" xfId="0" applyFont="1" applyFill="1" applyBorder="1" applyAlignment="1" applyProtection="1">
      <alignment horizontal="center"/>
    </xf>
    <xf numFmtId="0" fontId="4" fillId="2" borderId="19" xfId="0" applyFont="1" applyFill="1" applyBorder="1" applyAlignment="1" applyProtection="1">
      <alignment horizontal="center"/>
    </xf>
    <xf numFmtId="0" fontId="4" fillId="2" borderId="20" xfId="0" applyFont="1" applyFill="1" applyBorder="1" applyAlignment="1" applyProtection="1">
      <alignment horizontal="center"/>
    </xf>
  </cellXfs>
  <cellStyles count="3">
    <cellStyle name="Euro" xfId="1"/>
    <cellStyle name="Link" xfId="2" builtinId="8"/>
    <cellStyle name="Standard" xfId="0" builtinId="0"/>
  </cellStyles>
  <dxfs count="4">
    <dxf>
      <numFmt numFmtId="0" formatCode="General"/>
    </dxf>
    <dxf>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elle1" displayName="Tabelle1" ref="A46:D71" totalsRowShown="0" headerRowDxfId="3">
  <autoFilter ref="A46:D71"/>
  <tableColumns count="4">
    <tableColumn id="1" name="Kinder mit Behinderung"/>
    <tableColumn id="2" name="benötigte Fachkraftstunden"/>
    <tableColumn id="3" name="Fallmanagement -  Stunden"/>
    <tableColumn id="4" name="Fachkraftstunden insgesamt" dataDxfId="2">
      <calculatedColumnFormula>Tabelle1[[#This Row],[benötigte Fachkraftstunden]]+Tabelle1[[#This Row],[Fallmanagement -  Stunden]]</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5" name="Tabelle16" displayName="Tabelle16" ref="C95:F120" totalsRowShown="0" headerRowDxfId="1">
  <autoFilter ref="C95:F120"/>
  <tableColumns count="4">
    <tableColumn id="1" name="Kinder mit Behinderung"/>
    <tableColumn id="2" name="benötigte Fachkraftstunden"/>
    <tableColumn id="3" name="Fallmanagement -  Stunden"/>
    <tableColumn id="4" name="Fachkraftstunden insgesamt" dataDxfId="0">
      <calculatedColumnFormula>Tabelle16[[#This Row],[benötigte Fachkraftstunden]]+Tabelle16[[#This Row],[Fallmanagement -  Stunden]]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6" Type="http://schemas.openxmlformats.org/officeDocument/2006/relationships/hyperlink" Target="https://oeffentlicher-dienst.info/c/t/rechner/tvoed/sue?id=tvoed-sue-2022&amp;g=S_14&amp;s=2&amp;f=&amp;z=&amp;zv=&amp;r=&amp;awz=&amp;zulage=&amp;kk=&amp;kkz=&amp;zkf=&amp;stkl=" TargetMode="External"/><Relationship Id="rId21" Type="http://schemas.openxmlformats.org/officeDocument/2006/relationships/hyperlink" Target="https://oeffentlicher-dienst.info/c/t/rechner/tvoed/sue?id=tvoed-sue-2022&amp;g=S_15&amp;s=3&amp;f=&amp;z=&amp;zv=&amp;r=&amp;awz=&amp;zulage=&amp;kk=&amp;kkz=&amp;zkf=&amp;stkl=" TargetMode="External"/><Relationship Id="rId42" Type="http://schemas.openxmlformats.org/officeDocument/2006/relationships/hyperlink" Target="https://oeffentlicher-dienst.info/c/t/rechner/tvoed/sue?id=tvoed-sue-2022&amp;g=S_12&amp;s=6&amp;f=&amp;z=&amp;zv=&amp;r=&amp;awz=&amp;zulage=&amp;kk=&amp;kkz=&amp;zkf=&amp;stkl=" TargetMode="External"/><Relationship Id="rId47" Type="http://schemas.openxmlformats.org/officeDocument/2006/relationships/hyperlink" Target="https://oeffentlicher-dienst.info/c/t/rechner/tvoed/sue?id=tvoed-sue-2022&amp;g=S_11b&amp;s=5&amp;f=&amp;z=&amp;zv=&amp;r=&amp;awz=&amp;zulage=&amp;kk=&amp;kkz=&amp;zkf=&amp;stkl=" TargetMode="External"/><Relationship Id="rId63" Type="http://schemas.openxmlformats.org/officeDocument/2006/relationships/hyperlink" Target="https://oeffentlicher-dienst.info/c/t/rechner/tvoed/sue?id=tvoed-sue-2022&amp;g=S_9&amp;s=3&amp;f=&amp;z=&amp;zv=&amp;r=&amp;awz=&amp;zulage=&amp;kk=&amp;kkz=&amp;zkf=&amp;stkl=" TargetMode="External"/><Relationship Id="rId68" Type="http://schemas.openxmlformats.org/officeDocument/2006/relationships/hyperlink" Target="https://oeffentlicher-dienst.info/c/t/rechner/tvoed/sue?id=tvoed-sue-2022&amp;g=S_8b&amp;s=2&amp;f=&amp;z=&amp;zv=&amp;r=&amp;awz=&amp;zulage=&amp;kk=&amp;kkz=&amp;zkf=&amp;stkl=" TargetMode="External"/><Relationship Id="rId84" Type="http://schemas.openxmlformats.org/officeDocument/2006/relationships/hyperlink" Target="https://oeffentlicher-dienst.info/c/t/rechner/tvoed/sue?id=tvoed-sue-2022&amp;g=S_7&amp;s=6&amp;f=&amp;z=&amp;zv=&amp;r=&amp;awz=&amp;zulage=&amp;kk=&amp;kkz=&amp;zkf=&amp;stkl=" TargetMode="External"/><Relationship Id="rId89" Type="http://schemas.openxmlformats.org/officeDocument/2006/relationships/hyperlink" Target="https://oeffentlicher-dienst.info/c/t/rechner/tvoed/sue?id=tvoed-sue-2022&amp;g=S_4&amp;s=5&amp;f=&amp;z=&amp;zv=&amp;r=&amp;awz=&amp;zulage=&amp;kk=&amp;kkz=&amp;zkf=&amp;stkl=" TargetMode="External"/><Relationship Id="rId7" Type="http://schemas.openxmlformats.org/officeDocument/2006/relationships/hyperlink" Target="https://oeffentlicher-dienst.info/c/t/rechner/tvoed/sue?id=tvoed-sue-2022&amp;g=S_17&amp;s=1&amp;f=&amp;z=&amp;zv=&amp;r=&amp;awz=&amp;zulage=&amp;kk=&amp;kkz=&amp;zkf=&amp;stkl=" TargetMode="External"/><Relationship Id="rId71" Type="http://schemas.openxmlformats.org/officeDocument/2006/relationships/hyperlink" Target="https://oeffentlicher-dienst.info/c/t/rechner/tvoed/sue?id=tvoed-sue-2022&amp;g=S_8b&amp;s=5&amp;f=&amp;z=&amp;zv=&amp;r=&amp;awz=&amp;zulage=&amp;kk=&amp;kkz=&amp;zkf=&amp;stkl=" TargetMode="External"/><Relationship Id="rId92" Type="http://schemas.openxmlformats.org/officeDocument/2006/relationships/hyperlink" Target="https://oeffentlicher-dienst.info/c/t/rechner/tvoed/sue?id=tvoed-sue-2022&amp;g=S_3&amp;s=2&amp;f=&amp;z=&amp;zv=&amp;r=&amp;awz=&amp;zulage=&amp;kk=&amp;kkz=&amp;zkf=&amp;stkl=" TargetMode="External"/><Relationship Id="rId2" Type="http://schemas.openxmlformats.org/officeDocument/2006/relationships/hyperlink" Target="https://oeffentlicher-dienst.info/c/t/rechner/tvoed/sue?id=tvoed-sue-2022&amp;g=S_18&amp;s=2&amp;f=&amp;z=&amp;zv=&amp;r=&amp;awz=&amp;zulage=&amp;kk=&amp;kkz=&amp;zkf=&amp;stkl=" TargetMode="External"/><Relationship Id="rId16" Type="http://schemas.openxmlformats.org/officeDocument/2006/relationships/hyperlink" Target="https://oeffentlicher-dienst.info/c/t/rechner/tvoed/sue?id=tvoed-sue-2022&amp;g=S_16&amp;s=4&amp;f=&amp;z=&amp;zv=&amp;r=&amp;awz=&amp;zulage=&amp;kk=&amp;kkz=&amp;zkf=&amp;stkl=" TargetMode="External"/><Relationship Id="rId29" Type="http://schemas.openxmlformats.org/officeDocument/2006/relationships/hyperlink" Target="https://oeffentlicher-dienst.info/c/t/rechner/tvoed/sue?id=tvoed-sue-2022&amp;g=S_14&amp;s=5&amp;f=&amp;z=&amp;zv=&amp;r=&amp;awz=&amp;zulage=&amp;kk=&amp;kkz=&amp;zkf=&amp;stkl=" TargetMode="External"/><Relationship Id="rId11" Type="http://schemas.openxmlformats.org/officeDocument/2006/relationships/hyperlink" Target="https://oeffentlicher-dienst.info/c/t/rechner/tvoed/sue?id=tvoed-sue-2022&amp;g=S_17&amp;s=5&amp;f=&amp;z=&amp;zv=&amp;r=&amp;awz=&amp;zulage=&amp;kk=&amp;kkz=&amp;zkf=&amp;stkl=" TargetMode="External"/><Relationship Id="rId24" Type="http://schemas.openxmlformats.org/officeDocument/2006/relationships/hyperlink" Target="https://oeffentlicher-dienst.info/c/t/rechner/tvoed/sue?id=tvoed-sue-2022&amp;g=S_15&amp;s=6&amp;f=&amp;z=&amp;zv=&amp;r=&amp;awz=&amp;zulage=&amp;kk=&amp;kkz=&amp;zkf=&amp;stkl=" TargetMode="External"/><Relationship Id="rId32" Type="http://schemas.openxmlformats.org/officeDocument/2006/relationships/hyperlink" Target="https://oeffentlicher-dienst.info/c/t/rechner/tvoed/sue?id=tvoed-sue-2022&amp;g=S_13&amp;s=2&amp;f=&amp;z=&amp;zv=&amp;r=&amp;awz=&amp;zulage=&amp;kk=&amp;kkz=&amp;zkf=&amp;stkl=" TargetMode="External"/><Relationship Id="rId37" Type="http://schemas.openxmlformats.org/officeDocument/2006/relationships/hyperlink" Target="https://oeffentlicher-dienst.info/c/t/rechner/tvoed/sue?id=tvoed-sue-2022&amp;g=S_12&amp;s=1&amp;f=&amp;z=&amp;zv=&amp;r=&amp;awz=&amp;zulage=&amp;kk=&amp;kkz=&amp;zkf=&amp;stkl=" TargetMode="External"/><Relationship Id="rId40" Type="http://schemas.openxmlformats.org/officeDocument/2006/relationships/hyperlink" Target="https://oeffentlicher-dienst.info/c/t/rechner/tvoed/sue?id=tvoed-sue-2022&amp;g=S_12&amp;s=4&amp;f=&amp;z=&amp;zv=&amp;r=&amp;awz=&amp;zulage=&amp;kk=&amp;kkz=&amp;zkf=&amp;stkl=" TargetMode="External"/><Relationship Id="rId45" Type="http://schemas.openxmlformats.org/officeDocument/2006/relationships/hyperlink" Target="https://oeffentlicher-dienst.info/c/t/rechner/tvoed/sue?id=tvoed-sue-2022&amp;g=S_11b&amp;s=3&amp;f=&amp;z=&amp;zv=&amp;r=&amp;awz=&amp;zulage=&amp;kk=&amp;kkz=&amp;zkf=&amp;stkl=" TargetMode="External"/><Relationship Id="rId53" Type="http://schemas.openxmlformats.org/officeDocument/2006/relationships/hyperlink" Target="https://oeffentlicher-dienst.info/c/t/rechner/tvoed/sue?id=tvoed-sue-2022&amp;g=S_11a&amp;s=5&amp;f=&amp;z=&amp;zv=&amp;r=&amp;awz=&amp;zulage=&amp;kk=&amp;kkz=&amp;zkf=&amp;stkl=" TargetMode="External"/><Relationship Id="rId58" Type="http://schemas.openxmlformats.org/officeDocument/2006/relationships/hyperlink" Target="https://oeffentlicher-dienst.info/c/t/rechner/tvoed/sue?id=tvoed-sue-2022&amp;g=S_10&amp;s=4&amp;f=&amp;z=&amp;zv=&amp;r=&amp;awz=&amp;zulage=&amp;kk=&amp;kkz=&amp;zkf=&amp;stkl=" TargetMode="External"/><Relationship Id="rId66" Type="http://schemas.openxmlformats.org/officeDocument/2006/relationships/hyperlink" Target="https://oeffentlicher-dienst.info/c/t/rechner/tvoed/sue?id=tvoed-sue-2022&amp;g=S_9&amp;s=6&amp;f=&amp;z=&amp;zv=&amp;r=&amp;awz=&amp;zulage=&amp;kk=&amp;kkz=&amp;zkf=&amp;stkl=" TargetMode="External"/><Relationship Id="rId74" Type="http://schemas.openxmlformats.org/officeDocument/2006/relationships/hyperlink" Target="https://oeffentlicher-dienst.info/c/t/rechner/tvoed/sue?id=tvoed-sue-2022&amp;g=S_8a&amp;s=2&amp;f=&amp;z=&amp;zv=&amp;r=&amp;awz=&amp;zulage=&amp;kk=&amp;kkz=&amp;zkf=&amp;stkl=" TargetMode="External"/><Relationship Id="rId79" Type="http://schemas.openxmlformats.org/officeDocument/2006/relationships/hyperlink" Target="https://oeffentlicher-dienst.info/c/t/rechner/tvoed/sue?id=tvoed-sue-2022&amp;g=S_7&amp;s=1&amp;f=&amp;z=&amp;zv=&amp;r=&amp;awz=&amp;zulage=&amp;kk=&amp;kkz=&amp;zkf=&amp;stkl=" TargetMode="External"/><Relationship Id="rId87" Type="http://schemas.openxmlformats.org/officeDocument/2006/relationships/hyperlink" Target="https://oeffentlicher-dienst.info/c/t/rechner/tvoed/sue?id=tvoed-sue-2022&amp;g=S_4&amp;s=3&amp;f=&amp;z=&amp;zv=&amp;r=&amp;awz=&amp;zulage=&amp;kk=&amp;kkz=&amp;zkf=&amp;stkl=" TargetMode="External"/><Relationship Id="rId102" Type="http://schemas.openxmlformats.org/officeDocument/2006/relationships/hyperlink" Target="https://oeffentlicher-dienst.info/c/t/rechner/tvoed/sue?id=tvoed-sue-2022&amp;g=S_2&amp;s=6&amp;f=&amp;z=&amp;zv=&amp;r=&amp;awz=&amp;zulage=&amp;kk=&amp;kkz=&amp;zkf=&amp;stkl=" TargetMode="External"/><Relationship Id="rId5" Type="http://schemas.openxmlformats.org/officeDocument/2006/relationships/hyperlink" Target="https://oeffentlicher-dienst.info/c/t/rechner/tvoed/sue?id=tvoed-sue-2022&amp;g=S_18&amp;s=5&amp;f=&amp;z=&amp;zv=&amp;r=&amp;awz=&amp;zulage=&amp;kk=&amp;kkz=&amp;zkf=&amp;stkl=" TargetMode="External"/><Relationship Id="rId61" Type="http://schemas.openxmlformats.org/officeDocument/2006/relationships/hyperlink" Target="https://oeffentlicher-dienst.info/c/t/rechner/tvoed/sue?id=tvoed-sue-2022&amp;g=S_9&amp;s=1&amp;f=&amp;z=&amp;zv=&amp;r=&amp;awz=&amp;zulage=&amp;kk=&amp;kkz=&amp;zkf=&amp;stkl=" TargetMode="External"/><Relationship Id="rId82" Type="http://schemas.openxmlformats.org/officeDocument/2006/relationships/hyperlink" Target="https://oeffentlicher-dienst.info/c/t/rechner/tvoed/sue?id=tvoed-sue-2022&amp;g=S_7&amp;s=4&amp;f=&amp;z=&amp;zv=&amp;r=&amp;awz=&amp;zulage=&amp;kk=&amp;kkz=&amp;zkf=&amp;stkl=" TargetMode="External"/><Relationship Id="rId90" Type="http://schemas.openxmlformats.org/officeDocument/2006/relationships/hyperlink" Target="https://oeffentlicher-dienst.info/c/t/rechner/tvoed/sue?id=tvoed-sue-2022&amp;g=S_4&amp;s=6&amp;f=&amp;z=&amp;zv=&amp;r=&amp;awz=&amp;zulage=&amp;kk=&amp;kkz=&amp;zkf=&amp;stkl=" TargetMode="External"/><Relationship Id="rId95" Type="http://schemas.openxmlformats.org/officeDocument/2006/relationships/hyperlink" Target="https://oeffentlicher-dienst.info/c/t/rechner/tvoed/sue?id=tvoed-sue-2022&amp;g=S_3&amp;s=5&amp;f=&amp;z=&amp;zv=&amp;r=&amp;awz=&amp;zulage=&amp;kk=&amp;kkz=&amp;zkf=&amp;stkl=" TargetMode="External"/><Relationship Id="rId19" Type="http://schemas.openxmlformats.org/officeDocument/2006/relationships/hyperlink" Target="https://oeffentlicher-dienst.info/c/t/rechner/tvoed/sue?id=tvoed-sue-2022&amp;g=S_15&amp;s=1&amp;f=&amp;z=&amp;zv=&amp;r=&amp;awz=&amp;zulage=&amp;kk=&amp;kkz=&amp;zkf=&amp;stkl=" TargetMode="External"/><Relationship Id="rId14" Type="http://schemas.openxmlformats.org/officeDocument/2006/relationships/hyperlink" Target="https://oeffentlicher-dienst.info/c/t/rechner/tvoed/sue?id=tvoed-sue-2022&amp;g=S_16&amp;s=2&amp;f=&amp;z=&amp;zv=&amp;r=&amp;awz=&amp;zulage=&amp;kk=&amp;kkz=&amp;zkf=&amp;stkl=" TargetMode="External"/><Relationship Id="rId22" Type="http://schemas.openxmlformats.org/officeDocument/2006/relationships/hyperlink" Target="https://oeffentlicher-dienst.info/c/t/rechner/tvoed/sue?id=tvoed-sue-2022&amp;g=S_15&amp;s=4&amp;f=&amp;z=&amp;zv=&amp;r=&amp;awz=&amp;zulage=&amp;kk=&amp;kkz=&amp;zkf=&amp;stkl=" TargetMode="External"/><Relationship Id="rId27" Type="http://schemas.openxmlformats.org/officeDocument/2006/relationships/hyperlink" Target="https://oeffentlicher-dienst.info/c/t/rechner/tvoed/sue?id=tvoed-sue-2022&amp;g=S_14&amp;s=3&amp;f=&amp;z=&amp;zv=&amp;r=&amp;awz=&amp;zulage=&amp;kk=&amp;kkz=&amp;zkf=&amp;stkl=" TargetMode="External"/><Relationship Id="rId30" Type="http://schemas.openxmlformats.org/officeDocument/2006/relationships/hyperlink" Target="https://oeffentlicher-dienst.info/c/t/rechner/tvoed/sue?id=tvoed-sue-2022&amp;g=S_14&amp;s=6&amp;f=&amp;z=&amp;zv=&amp;r=&amp;awz=&amp;zulage=&amp;kk=&amp;kkz=&amp;zkf=&amp;stkl=" TargetMode="External"/><Relationship Id="rId35" Type="http://schemas.openxmlformats.org/officeDocument/2006/relationships/hyperlink" Target="https://oeffentlicher-dienst.info/c/t/rechner/tvoed/sue?id=tvoed-sue-2022&amp;g=S_13&amp;s=5&amp;f=&amp;z=&amp;zv=&amp;r=&amp;awz=&amp;zulage=&amp;kk=&amp;kkz=&amp;zkf=&amp;stkl=" TargetMode="External"/><Relationship Id="rId43" Type="http://schemas.openxmlformats.org/officeDocument/2006/relationships/hyperlink" Target="https://oeffentlicher-dienst.info/c/t/rechner/tvoed/sue?id=tvoed-sue-2022&amp;g=S_11b&amp;s=1&amp;f=&amp;z=&amp;zv=&amp;r=&amp;awz=&amp;zulage=&amp;kk=&amp;kkz=&amp;zkf=&amp;stkl=" TargetMode="External"/><Relationship Id="rId48" Type="http://schemas.openxmlformats.org/officeDocument/2006/relationships/hyperlink" Target="https://oeffentlicher-dienst.info/c/t/rechner/tvoed/sue?id=tvoed-sue-2022&amp;g=S_11b&amp;s=6&amp;f=&amp;z=&amp;zv=&amp;r=&amp;awz=&amp;zulage=&amp;kk=&amp;kkz=&amp;zkf=&amp;stkl=" TargetMode="External"/><Relationship Id="rId56" Type="http://schemas.openxmlformats.org/officeDocument/2006/relationships/hyperlink" Target="https://oeffentlicher-dienst.info/c/t/rechner/tvoed/sue?id=tvoed-sue-2022&amp;g=S_10&amp;s=2&amp;f=&amp;z=&amp;zv=&amp;r=&amp;awz=&amp;zulage=&amp;kk=&amp;kkz=&amp;zkf=&amp;stkl=" TargetMode="External"/><Relationship Id="rId64" Type="http://schemas.openxmlformats.org/officeDocument/2006/relationships/hyperlink" Target="https://oeffentlicher-dienst.info/c/t/rechner/tvoed/sue?id=tvoed-sue-2022&amp;g=S_9&amp;s=4&amp;f=&amp;z=&amp;zv=&amp;r=&amp;awz=&amp;zulage=&amp;kk=&amp;kkz=&amp;zkf=&amp;stkl=" TargetMode="External"/><Relationship Id="rId69" Type="http://schemas.openxmlformats.org/officeDocument/2006/relationships/hyperlink" Target="https://oeffentlicher-dienst.info/c/t/rechner/tvoed/sue?id=tvoed-sue-2022&amp;g=S_8b&amp;s=3&amp;f=&amp;z=&amp;zv=&amp;r=&amp;awz=&amp;zulage=&amp;kk=&amp;kkz=&amp;zkf=&amp;stkl=" TargetMode="External"/><Relationship Id="rId77" Type="http://schemas.openxmlformats.org/officeDocument/2006/relationships/hyperlink" Target="https://oeffentlicher-dienst.info/c/t/rechner/tvoed/sue?id=tvoed-sue-2022&amp;g=S_8a&amp;s=5&amp;f=&amp;z=&amp;zv=&amp;r=&amp;awz=&amp;zulage=&amp;kk=&amp;kkz=&amp;zkf=&amp;stkl=" TargetMode="External"/><Relationship Id="rId100" Type="http://schemas.openxmlformats.org/officeDocument/2006/relationships/hyperlink" Target="https://oeffentlicher-dienst.info/c/t/rechner/tvoed/sue?id=tvoed-sue-2022&amp;g=S_2&amp;s=4&amp;f=&amp;z=&amp;zv=&amp;r=&amp;awz=&amp;zulage=&amp;kk=&amp;kkz=&amp;zkf=&amp;stkl=" TargetMode="External"/><Relationship Id="rId8" Type="http://schemas.openxmlformats.org/officeDocument/2006/relationships/hyperlink" Target="https://oeffentlicher-dienst.info/c/t/rechner/tvoed/sue?id=tvoed-sue-2022&amp;g=S_17&amp;s=2&amp;f=&amp;z=&amp;zv=&amp;r=&amp;awz=&amp;zulage=&amp;kk=&amp;kkz=&amp;zkf=&amp;stkl=" TargetMode="External"/><Relationship Id="rId51" Type="http://schemas.openxmlformats.org/officeDocument/2006/relationships/hyperlink" Target="https://oeffentlicher-dienst.info/c/t/rechner/tvoed/sue?id=tvoed-sue-2022&amp;g=S_11a&amp;s=3&amp;f=&amp;z=&amp;zv=&amp;r=&amp;awz=&amp;zulage=&amp;kk=&amp;kkz=&amp;zkf=&amp;stkl=" TargetMode="External"/><Relationship Id="rId72" Type="http://schemas.openxmlformats.org/officeDocument/2006/relationships/hyperlink" Target="https://oeffentlicher-dienst.info/c/t/rechner/tvoed/sue?id=tvoed-sue-2022&amp;g=S_8b&amp;s=6&amp;f=&amp;z=&amp;zv=&amp;r=&amp;awz=&amp;zulage=&amp;kk=&amp;kkz=&amp;zkf=&amp;stkl=" TargetMode="External"/><Relationship Id="rId80" Type="http://schemas.openxmlformats.org/officeDocument/2006/relationships/hyperlink" Target="https://oeffentlicher-dienst.info/c/t/rechner/tvoed/sue?id=tvoed-sue-2022&amp;g=S_7&amp;s=2&amp;f=&amp;z=&amp;zv=&amp;r=&amp;awz=&amp;zulage=&amp;kk=&amp;kkz=&amp;zkf=&amp;stkl=" TargetMode="External"/><Relationship Id="rId85" Type="http://schemas.openxmlformats.org/officeDocument/2006/relationships/hyperlink" Target="https://oeffentlicher-dienst.info/c/t/rechner/tvoed/sue?id=tvoed-sue-2022&amp;g=S_4&amp;s=1&amp;f=&amp;z=&amp;zv=&amp;r=&amp;awz=&amp;zulage=&amp;kk=&amp;kkz=&amp;zkf=&amp;stkl=" TargetMode="External"/><Relationship Id="rId93" Type="http://schemas.openxmlformats.org/officeDocument/2006/relationships/hyperlink" Target="https://oeffentlicher-dienst.info/c/t/rechner/tvoed/sue?id=tvoed-sue-2022&amp;g=S_3&amp;s=3&amp;f=&amp;z=&amp;zv=&amp;r=&amp;awz=&amp;zulage=&amp;kk=&amp;kkz=&amp;zkf=&amp;stkl=" TargetMode="External"/><Relationship Id="rId98" Type="http://schemas.openxmlformats.org/officeDocument/2006/relationships/hyperlink" Target="https://oeffentlicher-dienst.info/c/t/rechner/tvoed/sue?id=tvoed-sue-2022&amp;g=S_2&amp;s=2&amp;f=&amp;z=&amp;zv=&amp;r=&amp;awz=&amp;zulage=&amp;kk=&amp;kkz=&amp;zkf=&amp;stkl=" TargetMode="External"/><Relationship Id="rId3" Type="http://schemas.openxmlformats.org/officeDocument/2006/relationships/hyperlink" Target="https://oeffentlicher-dienst.info/c/t/rechner/tvoed/sue?id=tvoed-sue-2022&amp;g=S_18&amp;s=3&amp;f=&amp;z=&amp;zv=&amp;r=&amp;awz=&amp;zulage=&amp;kk=&amp;kkz=&amp;zkf=&amp;stkl=" TargetMode="External"/><Relationship Id="rId12" Type="http://schemas.openxmlformats.org/officeDocument/2006/relationships/hyperlink" Target="https://oeffentlicher-dienst.info/c/t/rechner/tvoed/sue?id=tvoed-sue-2022&amp;g=S_17&amp;s=6&amp;f=&amp;z=&amp;zv=&amp;r=&amp;awz=&amp;zulage=&amp;kk=&amp;kkz=&amp;zkf=&amp;stkl=" TargetMode="External"/><Relationship Id="rId17" Type="http://schemas.openxmlformats.org/officeDocument/2006/relationships/hyperlink" Target="https://oeffentlicher-dienst.info/c/t/rechner/tvoed/sue?id=tvoed-sue-2022&amp;g=S_16&amp;s=5&amp;f=&amp;z=&amp;zv=&amp;r=&amp;awz=&amp;zulage=&amp;kk=&amp;kkz=&amp;zkf=&amp;stkl=" TargetMode="External"/><Relationship Id="rId25" Type="http://schemas.openxmlformats.org/officeDocument/2006/relationships/hyperlink" Target="https://oeffentlicher-dienst.info/c/t/rechner/tvoed/sue?id=tvoed-sue-2022&amp;g=S_14&amp;s=1&amp;f=&amp;z=&amp;zv=&amp;r=&amp;awz=&amp;zulage=&amp;kk=&amp;kkz=&amp;zkf=&amp;stkl=" TargetMode="External"/><Relationship Id="rId33" Type="http://schemas.openxmlformats.org/officeDocument/2006/relationships/hyperlink" Target="https://oeffentlicher-dienst.info/c/t/rechner/tvoed/sue?id=tvoed-sue-2022&amp;g=S_13&amp;s=3&amp;f=&amp;z=&amp;zv=&amp;r=&amp;awz=&amp;zulage=&amp;kk=&amp;kkz=&amp;zkf=&amp;stkl=" TargetMode="External"/><Relationship Id="rId38" Type="http://schemas.openxmlformats.org/officeDocument/2006/relationships/hyperlink" Target="https://oeffentlicher-dienst.info/c/t/rechner/tvoed/sue?id=tvoed-sue-2022&amp;g=S_12&amp;s=2&amp;f=&amp;z=&amp;zv=&amp;r=&amp;awz=&amp;zulage=&amp;kk=&amp;kkz=&amp;zkf=&amp;stkl=" TargetMode="External"/><Relationship Id="rId46" Type="http://schemas.openxmlformats.org/officeDocument/2006/relationships/hyperlink" Target="https://oeffentlicher-dienst.info/c/t/rechner/tvoed/sue?id=tvoed-sue-2022&amp;g=S_11b&amp;s=4&amp;f=&amp;z=&amp;zv=&amp;r=&amp;awz=&amp;zulage=&amp;kk=&amp;kkz=&amp;zkf=&amp;stkl=" TargetMode="External"/><Relationship Id="rId59" Type="http://schemas.openxmlformats.org/officeDocument/2006/relationships/hyperlink" Target="https://oeffentlicher-dienst.info/c/t/rechner/tvoed/sue?id=tvoed-sue-2022&amp;g=S_10&amp;s=5&amp;f=&amp;z=&amp;zv=&amp;r=&amp;awz=&amp;zulage=&amp;kk=&amp;kkz=&amp;zkf=&amp;stkl=" TargetMode="External"/><Relationship Id="rId67" Type="http://schemas.openxmlformats.org/officeDocument/2006/relationships/hyperlink" Target="https://oeffentlicher-dienst.info/c/t/rechner/tvoed/sue?id=tvoed-sue-2022&amp;g=S_8b&amp;s=1&amp;f=&amp;z=&amp;zv=&amp;r=&amp;awz=&amp;zulage=&amp;kk=&amp;kkz=&amp;zkf=&amp;stkl=" TargetMode="External"/><Relationship Id="rId103" Type="http://schemas.openxmlformats.org/officeDocument/2006/relationships/printerSettings" Target="../printerSettings/printerSettings10.bin"/><Relationship Id="rId20" Type="http://schemas.openxmlformats.org/officeDocument/2006/relationships/hyperlink" Target="https://oeffentlicher-dienst.info/c/t/rechner/tvoed/sue?id=tvoed-sue-2022&amp;g=S_15&amp;s=2&amp;f=&amp;z=&amp;zv=&amp;r=&amp;awz=&amp;zulage=&amp;kk=&amp;kkz=&amp;zkf=&amp;stkl=" TargetMode="External"/><Relationship Id="rId41" Type="http://schemas.openxmlformats.org/officeDocument/2006/relationships/hyperlink" Target="https://oeffentlicher-dienst.info/c/t/rechner/tvoed/sue?id=tvoed-sue-2022&amp;g=S_12&amp;s=5&amp;f=&amp;z=&amp;zv=&amp;r=&amp;awz=&amp;zulage=&amp;kk=&amp;kkz=&amp;zkf=&amp;stkl=" TargetMode="External"/><Relationship Id="rId54" Type="http://schemas.openxmlformats.org/officeDocument/2006/relationships/hyperlink" Target="https://oeffentlicher-dienst.info/c/t/rechner/tvoed/sue?id=tvoed-sue-2022&amp;g=S_11a&amp;s=6&amp;f=&amp;z=&amp;zv=&amp;r=&amp;awz=&amp;zulage=&amp;kk=&amp;kkz=&amp;zkf=&amp;stkl=" TargetMode="External"/><Relationship Id="rId62" Type="http://schemas.openxmlformats.org/officeDocument/2006/relationships/hyperlink" Target="https://oeffentlicher-dienst.info/c/t/rechner/tvoed/sue?id=tvoed-sue-2022&amp;g=S_9&amp;s=2&amp;f=&amp;z=&amp;zv=&amp;r=&amp;awz=&amp;zulage=&amp;kk=&amp;kkz=&amp;zkf=&amp;stkl=" TargetMode="External"/><Relationship Id="rId70" Type="http://schemas.openxmlformats.org/officeDocument/2006/relationships/hyperlink" Target="https://oeffentlicher-dienst.info/c/t/rechner/tvoed/sue?id=tvoed-sue-2022&amp;g=S_8b&amp;s=4&amp;f=&amp;z=&amp;zv=&amp;r=&amp;awz=&amp;zulage=&amp;kk=&amp;kkz=&amp;zkf=&amp;stkl=" TargetMode="External"/><Relationship Id="rId75" Type="http://schemas.openxmlformats.org/officeDocument/2006/relationships/hyperlink" Target="https://oeffentlicher-dienst.info/c/t/rechner/tvoed/sue?id=tvoed-sue-2022&amp;g=S_8a&amp;s=3&amp;f=&amp;z=&amp;zv=&amp;r=&amp;awz=&amp;zulage=&amp;kk=&amp;kkz=&amp;zkf=&amp;stkl=" TargetMode="External"/><Relationship Id="rId83" Type="http://schemas.openxmlformats.org/officeDocument/2006/relationships/hyperlink" Target="https://oeffentlicher-dienst.info/c/t/rechner/tvoed/sue?id=tvoed-sue-2022&amp;g=S_7&amp;s=5&amp;f=&amp;z=&amp;zv=&amp;r=&amp;awz=&amp;zulage=&amp;kk=&amp;kkz=&amp;zkf=&amp;stkl=" TargetMode="External"/><Relationship Id="rId88" Type="http://schemas.openxmlformats.org/officeDocument/2006/relationships/hyperlink" Target="https://oeffentlicher-dienst.info/c/t/rechner/tvoed/sue?id=tvoed-sue-2022&amp;g=S_4&amp;s=4&amp;f=&amp;z=&amp;zv=&amp;r=&amp;awz=&amp;zulage=&amp;kk=&amp;kkz=&amp;zkf=&amp;stkl=" TargetMode="External"/><Relationship Id="rId91" Type="http://schemas.openxmlformats.org/officeDocument/2006/relationships/hyperlink" Target="https://oeffentlicher-dienst.info/c/t/rechner/tvoed/sue?id=tvoed-sue-2022&amp;g=S_3&amp;s=1&amp;f=&amp;z=&amp;zv=&amp;r=&amp;awz=&amp;zulage=&amp;kk=&amp;kkz=&amp;zkf=&amp;stkl=" TargetMode="External"/><Relationship Id="rId96" Type="http://schemas.openxmlformats.org/officeDocument/2006/relationships/hyperlink" Target="https://oeffentlicher-dienst.info/c/t/rechner/tvoed/sue?id=tvoed-sue-2022&amp;g=S_3&amp;s=6&amp;f=&amp;z=&amp;zv=&amp;r=&amp;awz=&amp;zulage=&amp;kk=&amp;kkz=&amp;zkf=&amp;stkl=" TargetMode="External"/><Relationship Id="rId1" Type="http://schemas.openxmlformats.org/officeDocument/2006/relationships/hyperlink" Target="https://oeffentlicher-dienst.info/c/t/rechner/tvoed/sue?id=tvoed-sue-2022&amp;g=S_18&amp;s=1&amp;f=&amp;z=&amp;zv=&amp;r=&amp;awz=&amp;zulage=&amp;kk=&amp;kkz=&amp;zkf=&amp;stkl=" TargetMode="External"/><Relationship Id="rId6" Type="http://schemas.openxmlformats.org/officeDocument/2006/relationships/hyperlink" Target="https://oeffentlicher-dienst.info/c/t/rechner/tvoed/sue?id=tvoed-sue-2022&amp;g=S_18&amp;s=6&amp;f=&amp;z=&amp;zv=&amp;r=&amp;awz=&amp;zulage=&amp;kk=&amp;kkz=&amp;zkf=&amp;stkl=" TargetMode="External"/><Relationship Id="rId15" Type="http://schemas.openxmlformats.org/officeDocument/2006/relationships/hyperlink" Target="https://oeffentlicher-dienst.info/c/t/rechner/tvoed/sue?id=tvoed-sue-2022&amp;g=S_16&amp;s=3&amp;f=&amp;z=&amp;zv=&amp;r=&amp;awz=&amp;zulage=&amp;kk=&amp;kkz=&amp;zkf=&amp;stkl=" TargetMode="External"/><Relationship Id="rId23" Type="http://schemas.openxmlformats.org/officeDocument/2006/relationships/hyperlink" Target="https://oeffentlicher-dienst.info/c/t/rechner/tvoed/sue?id=tvoed-sue-2022&amp;g=S_15&amp;s=5&amp;f=&amp;z=&amp;zv=&amp;r=&amp;awz=&amp;zulage=&amp;kk=&amp;kkz=&amp;zkf=&amp;stkl=" TargetMode="External"/><Relationship Id="rId28" Type="http://schemas.openxmlformats.org/officeDocument/2006/relationships/hyperlink" Target="https://oeffentlicher-dienst.info/c/t/rechner/tvoed/sue?id=tvoed-sue-2022&amp;g=S_14&amp;s=4&amp;f=&amp;z=&amp;zv=&amp;r=&amp;awz=&amp;zulage=&amp;kk=&amp;kkz=&amp;zkf=&amp;stkl=" TargetMode="External"/><Relationship Id="rId36" Type="http://schemas.openxmlformats.org/officeDocument/2006/relationships/hyperlink" Target="https://oeffentlicher-dienst.info/c/t/rechner/tvoed/sue?id=tvoed-sue-2022&amp;g=S_13&amp;s=6&amp;f=&amp;z=&amp;zv=&amp;r=&amp;awz=&amp;zulage=&amp;kk=&amp;kkz=&amp;zkf=&amp;stkl=" TargetMode="External"/><Relationship Id="rId49" Type="http://schemas.openxmlformats.org/officeDocument/2006/relationships/hyperlink" Target="https://oeffentlicher-dienst.info/c/t/rechner/tvoed/sue?id=tvoed-sue-2022&amp;g=S_11a&amp;s=1&amp;f=&amp;z=&amp;zv=&amp;r=&amp;awz=&amp;zulage=&amp;kk=&amp;kkz=&amp;zkf=&amp;stkl=" TargetMode="External"/><Relationship Id="rId57" Type="http://schemas.openxmlformats.org/officeDocument/2006/relationships/hyperlink" Target="https://oeffentlicher-dienst.info/c/t/rechner/tvoed/sue?id=tvoed-sue-2022&amp;g=S_10&amp;s=3&amp;f=&amp;z=&amp;zv=&amp;r=&amp;awz=&amp;zulage=&amp;kk=&amp;kkz=&amp;zkf=&amp;stkl=" TargetMode="External"/><Relationship Id="rId10" Type="http://schemas.openxmlformats.org/officeDocument/2006/relationships/hyperlink" Target="https://oeffentlicher-dienst.info/c/t/rechner/tvoed/sue?id=tvoed-sue-2022&amp;g=S_17&amp;s=4&amp;f=&amp;z=&amp;zv=&amp;r=&amp;awz=&amp;zulage=&amp;kk=&amp;kkz=&amp;zkf=&amp;stkl=" TargetMode="External"/><Relationship Id="rId31" Type="http://schemas.openxmlformats.org/officeDocument/2006/relationships/hyperlink" Target="https://oeffentlicher-dienst.info/c/t/rechner/tvoed/sue?id=tvoed-sue-2022&amp;g=S_13&amp;s=1&amp;f=&amp;z=&amp;zv=&amp;r=&amp;awz=&amp;zulage=&amp;kk=&amp;kkz=&amp;zkf=&amp;stkl=" TargetMode="External"/><Relationship Id="rId44" Type="http://schemas.openxmlformats.org/officeDocument/2006/relationships/hyperlink" Target="https://oeffentlicher-dienst.info/c/t/rechner/tvoed/sue?id=tvoed-sue-2022&amp;g=S_11b&amp;s=2&amp;f=&amp;z=&amp;zv=&amp;r=&amp;awz=&amp;zulage=&amp;kk=&amp;kkz=&amp;zkf=&amp;stkl=" TargetMode="External"/><Relationship Id="rId52" Type="http://schemas.openxmlformats.org/officeDocument/2006/relationships/hyperlink" Target="https://oeffentlicher-dienst.info/c/t/rechner/tvoed/sue?id=tvoed-sue-2022&amp;g=S_11a&amp;s=4&amp;f=&amp;z=&amp;zv=&amp;r=&amp;awz=&amp;zulage=&amp;kk=&amp;kkz=&amp;zkf=&amp;stkl=" TargetMode="External"/><Relationship Id="rId60" Type="http://schemas.openxmlformats.org/officeDocument/2006/relationships/hyperlink" Target="https://oeffentlicher-dienst.info/c/t/rechner/tvoed/sue?id=tvoed-sue-2022&amp;g=S_10&amp;s=6&amp;f=&amp;z=&amp;zv=&amp;r=&amp;awz=&amp;zulage=&amp;kk=&amp;kkz=&amp;zkf=&amp;stkl=" TargetMode="External"/><Relationship Id="rId65" Type="http://schemas.openxmlformats.org/officeDocument/2006/relationships/hyperlink" Target="https://oeffentlicher-dienst.info/c/t/rechner/tvoed/sue?id=tvoed-sue-2022&amp;g=S_9&amp;s=5&amp;f=&amp;z=&amp;zv=&amp;r=&amp;awz=&amp;zulage=&amp;kk=&amp;kkz=&amp;zkf=&amp;stkl=" TargetMode="External"/><Relationship Id="rId73" Type="http://schemas.openxmlformats.org/officeDocument/2006/relationships/hyperlink" Target="https://oeffentlicher-dienst.info/c/t/rechner/tvoed/sue?id=tvoed-sue-2022&amp;g=S_8a&amp;s=1&amp;f=&amp;z=&amp;zv=&amp;r=&amp;awz=&amp;zulage=&amp;kk=&amp;kkz=&amp;zkf=&amp;stkl=" TargetMode="External"/><Relationship Id="rId78" Type="http://schemas.openxmlformats.org/officeDocument/2006/relationships/hyperlink" Target="https://oeffentlicher-dienst.info/c/t/rechner/tvoed/sue?id=tvoed-sue-2022&amp;g=S_8a&amp;s=6&amp;f=&amp;z=&amp;zv=&amp;r=&amp;awz=&amp;zulage=&amp;kk=&amp;kkz=&amp;zkf=&amp;stkl=" TargetMode="External"/><Relationship Id="rId81" Type="http://schemas.openxmlformats.org/officeDocument/2006/relationships/hyperlink" Target="https://oeffentlicher-dienst.info/c/t/rechner/tvoed/sue?id=tvoed-sue-2022&amp;g=S_7&amp;s=3&amp;f=&amp;z=&amp;zv=&amp;r=&amp;awz=&amp;zulage=&amp;kk=&amp;kkz=&amp;zkf=&amp;stkl=" TargetMode="External"/><Relationship Id="rId86" Type="http://schemas.openxmlformats.org/officeDocument/2006/relationships/hyperlink" Target="https://oeffentlicher-dienst.info/c/t/rechner/tvoed/sue?id=tvoed-sue-2022&amp;g=S_4&amp;s=2&amp;f=&amp;z=&amp;zv=&amp;r=&amp;awz=&amp;zulage=&amp;kk=&amp;kkz=&amp;zkf=&amp;stkl=" TargetMode="External"/><Relationship Id="rId94" Type="http://schemas.openxmlformats.org/officeDocument/2006/relationships/hyperlink" Target="https://oeffentlicher-dienst.info/c/t/rechner/tvoed/sue?id=tvoed-sue-2022&amp;g=S_3&amp;s=4&amp;f=&amp;z=&amp;zv=&amp;r=&amp;awz=&amp;zulage=&amp;kk=&amp;kkz=&amp;zkf=&amp;stkl=" TargetMode="External"/><Relationship Id="rId99" Type="http://schemas.openxmlformats.org/officeDocument/2006/relationships/hyperlink" Target="https://oeffentlicher-dienst.info/c/t/rechner/tvoed/sue?id=tvoed-sue-2022&amp;g=S_2&amp;s=3&amp;f=&amp;z=&amp;zv=&amp;r=&amp;awz=&amp;zulage=&amp;kk=&amp;kkz=&amp;zkf=&amp;stkl=" TargetMode="External"/><Relationship Id="rId101" Type="http://schemas.openxmlformats.org/officeDocument/2006/relationships/hyperlink" Target="https://oeffentlicher-dienst.info/c/t/rechner/tvoed/sue?id=tvoed-sue-2022&amp;g=S_2&amp;s=5&amp;f=&amp;z=&amp;zv=&amp;r=&amp;awz=&amp;zulage=&amp;kk=&amp;kkz=&amp;zkf=&amp;stkl=" TargetMode="External"/><Relationship Id="rId4" Type="http://schemas.openxmlformats.org/officeDocument/2006/relationships/hyperlink" Target="https://oeffentlicher-dienst.info/c/t/rechner/tvoed/sue?id=tvoed-sue-2022&amp;g=S_18&amp;s=4&amp;f=&amp;z=&amp;zv=&amp;r=&amp;awz=&amp;zulage=&amp;kk=&amp;kkz=&amp;zkf=&amp;stkl=" TargetMode="External"/><Relationship Id="rId9" Type="http://schemas.openxmlformats.org/officeDocument/2006/relationships/hyperlink" Target="https://oeffentlicher-dienst.info/c/t/rechner/tvoed/sue?id=tvoed-sue-2022&amp;g=S_17&amp;s=3&amp;f=&amp;z=&amp;zv=&amp;r=&amp;awz=&amp;zulage=&amp;kk=&amp;kkz=&amp;zkf=&amp;stkl=" TargetMode="External"/><Relationship Id="rId13" Type="http://schemas.openxmlformats.org/officeDocument/2006/relationships/hyperlink" Target="https://oeffentlicher-dienst.info/c/t/rechner/tvoed/sue?id=tvoed-sue-2022&amp;g=S_16&amp;s=1&amp;f=&amp;z=&amp;zv=&amp;r=&amp;awz=&amp;zulage=&amp;kk=&amp;kkz=&amp;zkf=&amp;stkl=" TargetMode="External"/><Relationship Id="rId18" Type="http://schemas.openxmlformats.org/officeDocument/2006/relationships/hyperlink" Target="https://oeffentlicher-dienst.info/c/t/rechner/tvoed/sue?id=tvoed-sue-2022&amp;g=S_16&amp;s=6&amp;f=&amp;z=&amp;zv=&amp;r=&amp;awz=&amp;zulage=&amp;kk=&amp;kkz=&amp;zkf=&amp;stkl=" TargetMode="External"/><Relationship Id="rId39" Type="http://schemas.openxmlformats.org/officeDocument/2006/relationships/hyperlink" Target="https://oeffentlicher-dienst.info/c/t/rechner/tvoed/sue?id=tvoed-sue-2022&amp;g=S_12&amp;s=3&amp;f=&amp;z=&amp;zv=&amp;r=&amp;awz=&amp;zulage=&amp;kk=&amp;kkz=&amp;zkf=&amp;stkl=" TargetMode="External"/><Relationship Id="rId34" Type="http://schemas.openxmlformats.org/officeDocument/2006/relationships/hyperlink" Target="https://oeffentlicher-dienst.info/c/t/rechner/tvoed/sue?id=tvoed-sue-2022&amp;g=S_13&amp;s=4&amp;f=&amp;z=&amp;zv=&amp;r=&amp;awz=&amp;zulage=&amp;kk=&amp;kkz=&amp;zkf=&amp;stkl=" TargetMode="External"/><Relationship Id="rId50" Type="http://schemas.openxmlformats.org/officeDocument/2006/relationships/hyperlink" Target="https://oeffentlicher-dienst.info/c/t/rechner/tvoed/sue?id=tvoed-sue-2022&amp;g=S_11a&amp;s=2&amp;f=&amp;z=&amp;zv=&amp;r=&amp;awz=&amp;zulage=&amp;kk=&amp;kkz=&amp;zkf=&amp;stkl=" TargetMode="External"/><Relationship Id="rId55" Type="http://schemas.openxmlformats.org/officeDocument/2006/relationships/hyperlink" Target="https://oeffentlicher-dienst.info/c/t/rechner/tvoed/sue?id=tvoed-sue-2022&amp;g=S_10&amp;s=1&amp;f=&amp;z=&amp;zv=&amp;r=&amp;awz=&amp;zulage=&amp;kk=&amp;kkz=&amp;zkf=&amp;stkl=" TargetMode="External"/><Relationship Id="rId76" Type="http://schemas.openxmlformats.org/officeDocument/2006/relationships/hyperlink" Target="https://oeffentlicher-dienst.info/c/t/rechner/tvoed/sue?id=tvoed-sue-2022&amp;g=S_8a&amp;s=4&amp;f=&amp;z=&amp;zv=&amp;r=&amp;awz=&amp;zulage=&amp;kk=&amp;kkz=&amp;zkf=&amp;stkl=" TargetMode="External"/><Relationship Id="rId97" Type="http://schemas.openxmlformats.org/officeDocument/2006/relationships/hyperlink" Target="https://oeffentlicher-dienst.info/c/t/rechner/tvoed/sue?id=tvoed-sue-2022&amp;g=S_2&amp;s=1&amp;f=&amp;z=&amp;zv=&amp;r=&amp;awz=&amp;zulage=&amp;kk=&amp;kkz=&amp;zkf=&amp;stk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2"/>
  <sheetViews>
    <sheetView tabSelected="1" workbookViewId="0">
      <selection activeCell="A18" sqref="A18"/>
    </sheetView>
  </sheetViews>
  <sheetFormatPr baseColWidth="10" defaultRowHeight="12.75" x14ac:dyDescent="0.2"/>
  <sheetData>
    <row r="2" spans="1:4" x14ac:dyDescent="0.2">
      <c r="A2" s="4" t="s">
        <v>157</v>
      </c>
      <c r="B2" s="4"/>
      <c r="C2" s="4"/>
      <c r="D2" s="4"/>
    </row>
    <row r="3" spans="1:4" x14ac:dyDescent="0.2">
      <c r="A3" s="72"/>
    </row>
    <row r="5" spans="1:4" x14ac:dyDescent="0.2">
      <c r="A5" s="4" t="s">
        <v>158</v>
      </c>
      <c r="B5" s="79"/>
      <c r="C5" s="79"/>
    </row>
    <row r="6" spans="1:4" x14ac:dyDescent="0.2">
      <c r="A6" s="79"/>
      <c r="B6" s="79"/>
      <c r="C6" s="79"/>
    </row>
    <row r="7" spans="1:4" x14ac:dyDescent="0.2">
      <c r="A7" s="79" t="s">
        <v>159</v>
      </c>
      <c r="B7" s="79"/>
      <c r="C7" s="79"/>
    </row>
    <row r="8" spans="1:4" x14ac:dyDescent="0.2">
      <c r="A8" s="79" t="s">
        <v>160</v>
      </c>
      <c r="B8" s="79"/>
      <c r="C8" s="79"/>
    </row>
    <row r="9" spans="1:4" x14ac:dyDescent="0.2">
      <c r="A9" s="79" t="s">
        <v>161</v>
      </c>
      <c r="B9" s="79"/>
      <c r="C9" s="79"/>
    </row>
    <row r="10" spans="1:4" x14ac:dyDescent="0.2">
      <c r="A10" s="79" t="s">
        <v>162</v>
      </c>
      <c r="B10" s="79"/>
      <c r="C10" s="79"/>
    </row>
    <row r="11" spans="1:4" x14ac:dyDescent="0.2">
      <c r="A11" s="79"/>
      <c r="B11" s="79"/>
      <c r="C11" s="79"/>
    </row>
    <row r="12" spans="1:4" x14ac:dyDescent="0.2">
      <c r="A12" s="4" t="s">
        <v>283</v>
      </c>
      <c r="B12" s="79"/>
      <c r="C12" s="79"/>
    </row>
    <row r="13" spans="1:4" x14ac:dyDescent="0.2">
      <c r="A13" s="79" t="s">
        <v>284</v>
      </c>
      <c r="B13" s="79"/>
      <c r="C13" s="79"/>
    </row>
    <row r="14" spans="1:4" x14ac:dyDescent="0.2">
      <c r="A14" s="79"/>
      <c r="B14" s="79"/>
      <c r="C14" s="79"/>
    </row>
    <row r="15" spans="1:4" x14ac:dyDescent="0.2">
      <c r="A15" s="4" t="s">
        <v>299</v>
      </c>
    </row>
    <row r="16" spans="1:4" ht="15" x14ac:dyDescent="0.2">
      <c r="A16" s="258" t="s">
        <v>300</v>
      </c>
    </row>
    <row r="17" spans="1:1" x14ac:dyDescent="0.2">
      <c r="A17" t="s">
        <v>301</v>
      </c>
    </row>
    <row r="29" spans="1:1" x14ac:dyDescent="0.2">
      <c r="A29" s="71"/>
    </row>
    <row r="33" spans="1:2" x14ac:dyDescent="0.2">
      <c r="A33" s="71"/>
      <c r="B33" s="71"/>
    </row>
    <row r="34" spans="1:2" x14ac:dyDescent="0.2">
      <c r="A34" s="79"/>
    </row>
    <row r="35" spans="1:2" ht="18" x14ac:dyDescent="0.25">
      <c r="A35" s="253"/>
    </row>
    <row r="37" spans="1:2" ht="11.25" customHeight="1" x14ac:dyDescent="0.2">
      <c r="A37" s="4"/>
    </row>
    <row r="39" spans="1:2" ht="16.5" customHeight="1" x14ac:dyDescent="0.2">
      <c r="A39" s="79"/>
    </row>
    <row r="40" spans="1:2" ht="30.75" customHeight="1" x14ac:dyDescent="0.2">
      <c r="A40" s="79"/>
    </row>
    <row r="41" spans="1:2" ht="17.25" customHeight="1" x14ac:dyDescent="0.2">
      <c r="A41" s="79"/>
    </row>
    <row r="42" spans="1:2" ht="33.75" customHeight="1" x14ac:dyDescent="0.2">
      <c r="A42" s="79"/>
    </row>
    <row r="43" spans="1:2" ht="31.5" customHeight="1" x14ac:dyDescent="0.2">
      <c r="A43" s="79"/>
    </row>
    <row r="44" spans="1:2" x14ac:dyDescent="0.2">
      <c r="A44" s="79"/>
    </row>
    <row r="45" spans="1:2" x14ac:dyDescent="0.2">
      <c r="A45" s="79"/>
    </row>
    <row r="46" spans="1:2" x14ac:dyDescent="0.2">
      <c r="A46" s="71"/>
    </row>
    <row r="47" spans="1:2" x14ac:dyDescent="0.2">
      <c r="A47" s="4"/>
      <c r="B47" s="79"/>
    </row>
    <row r="48" spans="1:2" x14ac:dyDescent="0.2">
      <c r="A48" s="79"/>
    </row>
    <row r="49" spans="1:1" x14ac:dyDescent="0.2">
      <c r="A49" s="79"/>
    </row>
    <row r="50" spans="1:1" x14ac:dyDescent="0.2">
      <c r="A50" s="79"/>
    </row>
    <row r="51" spans="1:1" x14ac:dyDescent="0.2">
      <c r="A51" s="4"/>
    </row>
    <row r="52" spans="1:1" x14ac:dyDescent="0.2">
      <c r="A52" s="79"/>
    </row>
  </sheetData>
  <customSheetViews>
    <customSheetView guid="{96787B8E-1027-4CDB-BE4F-BF8F8230409C}" fitToPage="1">
      <selection activeCell="B20" sqref="B20"/>
      <pageMargins left="0.78740157499999996" right="0.78740157499999996" top="0.984251969" bottom="0.984251969" header="0.4921259845" footer="0.4921259845"/>
      <pageSetup paperSize="9" scale="88" orientation="landscape" r:id="rId1"/>
      <headerFooter alignWithMargins="0"/>
    </customSheetView>
  </customSheetViews>
  <phoneticPr fontId="6" type="noConversion"/>
  <pageMargins left="0.78740157499999996" right="0.78740157499999996" top="0.984251969" bottom="0.984251969" header="0.4921259845" footer="0.4921259845"/>
  <pageSetup paperSize="9" scale="88"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90" workbookViewId="0">
      <selection activeCell="B9" sqref="B9:M9"/>
    </sheetView>
  </sheetViews>
  <sheetFormatPr baseColWidth="10" defaultRowHeight="12.75" x14ac:dyDescent="0.2"/>
  <cols>
    <col min="1" max="1" width="22.28515625" customWidth="1"/>
    <col min="2" max="2" width="25.140625" customWidth="1"/>
    <col min="3" max="3" width="15.42578125" customWidth="1"/>
    <col min="4" max="4" width="14.5703125" customWidth="1"/>
  </cols>
  <sheetData>
    <row r="1" spans="1:14" x14ac:dyDescent="0.2">
      <c r="B1" s="4" t="s">
        <v>71</v>
      </c>
    </row>
    <row r="2" spans="1:14" ht="15.75" x14ac:dyDescent="0.25">
      <c r="B2" s="29" t="s">
        <v>63</v>
      </c>
    </row>
    <row r="3" spans="1:14" ht="15.75" x14ac:dyDescent="0.25">
      <c r="B3" s="63"/>
    </row>
    <row r="4" spans="1:14" x14ac:dyDescent="0.2">
      <c r="B4" s="4"/>
    </row>
    <row r="5" spans="1:14" x14ac:dyDescent="0.2">
      <c r="B5" t="s">
        <v>77</v>
      </c>
    </row>
    <row r="6" spans="1:14" x14ac:dyDescent="0.2">
      <c r="B6" s="79" t="s">
        <v>108</v>
      </c>
    </row>
    <row r="8" spans="1:14" x14ac:dyDescent="0.2">
      <c r="A8" s="62" t="s">
        <v>65</v>
      </c>
      <c r="B8" s="62" t="s">
        <v>48</v>
      </c>
      <c r="C8" s="62" t="s">
        <v>49</v>
      </c>
      <c r="D8" s="62" t="s">
        <v>50</v>
      </c>
      <c r="E8" s="62" t="s">
        <v>51</v>
      </c>
      <c r="F8" s="62" t="s">
        <v>52</v>
      </c>
      <c r="G8" s="62" t="s">
        <v>53</v>
      </c>
      <c r="H8" s="62" t="s">
        <v>54</v>
      </c>
      <c r="I8" s="62" t="s">
        <v>55</v>
      </c>
      <c r="J8" s="62" t="s">
        <v>56</v>
      </c>
      <c r="K8" s="62" t="s">
        <v>57</v>
      </c>
      <c r="L8" s="62" t="s">
        <v>58</v>
      </c>
      <c r="M8" s="62" t="s">
        <v>59</v>
      </c>
      <c r="N8" s="62"/>
    </row>
    <row r="9" spans="1:14" x14ac:dyDescent="0.2">
      <c r="A9" s="33"/>
      <c r="B9" s="33"/>
      <c r="C9" s="33"/>
      <c r="D9" s="33"/>
      <c r="E9" s="33"/>
      <c r="F9" s="33"/>
      <c r="G9" s="33"/>
      <c r="H9" s="33"/>
      <c r="I9" s="33"/>
      <c r="J9" s="33"/>
      <c r="K9" s="33"/>
      <c r="L9" s="33"/>
      <c r="M9" s="33"/>
    </row>
    <row r="10" spans="1:14" x14ac:dyDescent="0.2">
      <c r="A10" s="33"/>
      <c r="B10" s="33"/>
      <c r="C10" s="33"/>
      <c r="D10" s="33"/>
      <c r="E10" s="33"/>
      <c r="F10" s="33"/>
      <c r="G10" s="33"/>
      <c r="H10" s="33"/>
      <c r="I10" s="33"/>
      <c r="J10" s="33"/>
      <c r="K10" s="33"/>
      <c r="L10" s="33"/>
      <c r="M10" s="33"/>
    </row>
    <row r="11" spans="1:14" x14ac:dyDescent="0.2">
      <c r="A11" s="33"/>
      <c r="B11" s="33"/>
      <c r="C11" s="33"/>
      <c r="D11" s="33"/>
      <c r="E11" s="33"/>
      <c r="F11" s="33"/>
      <c r="G11" s="33"/>
      <c r="H11" s="33"/>
      <c r="I11" s="33"/>
      <c r="J11" s="33"/>
      <c r="K11" s="33"/>
      <c r="L11" s="33"/>
      <c r="M11" s="33"/>
    </row>
    <row r="12" spans="1:14" x14ac:dyDescent="0.2">
      <c r="A12" s="33"/>
      <c r="B12" s="33"/>
      <c r="C12" s="33"/>
      <c r="D12" s="33"/>
      <c r="E12" s="33"/>
      <c r="F12" s="33"/>
      <c r="G12" s="33"/>
      <c r="H12" s="33"/>
      <c r="I12" s="33"/>
      <c r="J12" s="33"/>
      <c r="K12" s="33"/>
      <c r="L12" s="33"/>
      <c r="M12" s="33"/>
    </row>
    <row r="13" spans="1:14" x14ac:dyDescent="0.2">
      <c r="A13" s="33"/>
      <c r="B13" s="33"/>
      <c r="C13" s="33"/>
      <c r="D13" s="33"/>
      <c r="E13" s="33"/>
      <c r="F13" s="33"/>
      <c r="G13" s="33"/>
      <c r="H13" s="33"/>
      <c r="I13" s="33"/>
      <c r="J13" s="33"/>
      <c r="K13" s="33"/>
      <c r="L13" s="33"/>
      <c r="M13" s="33"/>
    </row>
    <row r="14" spans="1:14" x14ac:dyDescent="0.2">
      <c r="A14" s="33"/>
      <c r="B14" s="33"/>
      <c r="C14" s="33"/>
      <c r="D14" s="33"/>
      <c r="E14" s="33"/>
      <c r="F14" s="33"/>
      <c r="G14" s="33"/>
      <c r="H14" s="33"/>
      <c r="I14" s="33"/>
      <c r="J14" s="33"/>
      <c r="K14" s="33"/>
      <c r="L14" s="33"/>
      <c r="M14" s="33"/>
    </row>
    <row r="15" spans="1:14" x14ac:dyDescent="0.2">
      <c r="A15" s="33"/>
      <c r="B15" s="33"/>
      <c r="C15" s="33"/>
      <c r="D15" s="33"/>
      <c r="E15" s="33"/>
      <c r="F15" s="33"/>
      <c r="G15" s="33"/>
      <c r="H15" s="33"/>
      <c r="I15" s="33"/>
      <c r="J15" s="33"/>
      <c r="K15" s="33"/>
      <c r="L15" s="33"/>
      <c r="M15" s="33"/>
    </row>
    <row r="16" spans="1:14" x14ac:dyDescent="0.2">
      <c r="A16" s="33"/>
      <c r="B16" s="33"/>
      <c r="C16" s="33"/>
      <c r="D16" s="33"/>
      <c r="E16" s="33"/>
      <c r="F16" s="33"/>
      <c r="G16" s="33"/>
      <c r="H16" s="33"/>
      <c r="I16" s="33"/>
      <c r="J16" s="33"/>
      <c r="K16" s="33"/>
      <c r="L16" s="33"/>
      <c r="M16" s="33"/>
    </row>
    <row r="17" spans="1:14" x14ac:dyDescent="0.2">
      <c r="A17" s="33"/>
      <c r="B17" s="33"/>
      <c r="C17" s="33"/>
      <c r="D17" s="33"/>
      <c r="E17" s="33"/>
      <c r="F17" s="33"/>
      <c r="G17" s="33"/>
      <c r="H17" s="33"/>
      <c r="I17" s="33"/>
      <c r="J17" s="33"/>
      <c r="K17" s="33"/>
      <c r="L17" s="33"/>
      <c r="M17" s="33"/>
    </row>
    <row r="18" spans="1:14" x14ac:dyDescent="0.2">
      <c r="A18" s="33"/>
      <c r="B18" s="33"/>
      <c r="C18" s="33"/>
      <c r="D18" s="33"/>
      <c r="E18" s="33"/>
      <c r="F18" s="33"/>
      <c r="G18" s="33"/>
      <c r="H18" s="33"/>
      <c r="I18" s="33"/>
      <c r="J18" s="33"/>
      <c r="K18" s="33"/>
      <c r="L18" s="33"/>
      <c r="M18" s="33"/>
    </row>
    <row r="19" spans="1:14" x14ac:dyDescent="0.2">
      <c r="A19" s="33"/>
      <c r="B19" s="33"/>
      <c r="C19" s="33"/>
      <c r="D19" s="33"/>
      <c r="E19" s="33"/>
      <c r="F19" s="33"/>
      <c r="G19" s="33"/>
      <c r="H19" s="33"/>
      <c r="I19" s="33"/>
      <c r="J19" s="33"/>
      <c r="K19" s="33"/>
      <c r="L19" s="33"/>
      <c r="M19" s="33"/>
    </row>
    <row r="20" spans="1:14" x14ac:dyDescent="0.2">
      <c r="A20" s="33"/>
      <c r="B20" s="33"/>
      <c r="C20" s="33"/>
      <c r="D20" s="33"/>
      <c r="E20" s="33"/>
      <c r="F20" s="33"/>
      <c r="G20" s="33"/>
      <c r="H20" s="33"/>
      <c r="I20" s="33"/>
      <c r="J20" s="33"/>
      <c r="K20" s="33"/>
      <c r="L20" s="33"/>
      <c r="M20" s="33"/>
    </row>
    <row r="21" spans="1:14" x14ac:dyDescent="0.2">
      <c r="A21" s="33"/>
      <c r="B21" s="33"/>
      <c r="C21" s="33"/>
      <c r="D21" s="33"/>
      <c r="E21" s="33"/>
      <c r="F21" s="33"/>
      <c r="G21" s="33"/>
      <c r="H21" s="33"/>
      <c r="I21" s="33"/>
      <c r="J21" s="33"/>
      <c r="K21" s="33"/>
      <c r="L21" s="33"/>
      <c r="M21" s="33"/>
    </row>
    <row r="22" spans="1:14" x14ac:dyDescent="0.2">
      <c r="A22" s="33"/>
      <c r="B22" s="33"/>
      <c r="C22" s="33"/>
      <c r="D22" s="33"/>
      <c r="E22" s="33"/>
      <c r="F22" s="33"/>
      <c r="G22" s="33"/>
      <c r="H22" s="33"/>
      <c r="I22" s="33"/>
      <c r="J22" s="33"/>
      <c r="K22" s="33"/>
      <c r="L22" s="33"/>
      <c r="M22" s="33"/>
    </row>
    <row r="23" spans="1:14" x14ac:dyDescent="0.2">
      <c r="A23" s="33"/>
      <c r="B23" s="33"/>
      <c r="C23" s="33"/>
      <c r="D23" s="33"/>
      <c r="E23" s="33"/>
      <c r="F23" s="33"/>
      <c r="G23" s="33"/>
      <c r="H23" s="33"/>
      <c r="I23" s="33"/>
      <c r="J23" s="33"/>
      <c r="K23" s="33"/>
      <c r="L23" s="33"/>
      <c r="M23" s="33"/>
    </row>
    <row r="24" spans="1:14" x14ac:dyDescent="0.2">
      <c r="A24" s="33"/>
      <c r="B24" s="33"/>
      <c r="C24" s="33"/>
      <c r="D24" s="33"/>
      <c r="E24" s="33"/>
      <c r="F24" s="33"/>
      <c r="G24" s="33"/>
      <c r="H24" s="33"/>
      <c r="I24" s="33"/>
      <c r="J24" s="33"/>
      <c r="K24" s="33"/>
      <c r="L24" s="33"/>
      <c r="M24" s="33"/>
    </row>
    <row r="25" spans="1:14" x14ac:dyDescent="0.2">
      <c r="A25" s="33"/>
      <c r="B25" s="33"/>
      <c r="C25" s="33"/>
      <c r="D25" s="33"/>
      <c r="E25" s="33"/>
      <c r="F25" s="33"/>
      <c r="G25" s="33"/>
      <c r="H25" s="33"/>
      <c r="I25" s="33"/>
      <c r="J25" s="33"/>
      <c r="K25" s="33"/>
      <c r="L25" s="33"/>
      <c r="M25" s="33"/>
    </row>
    <row r="26" spans="1:14" x14ac:dyDescent="0.2">
      <c r="A26" s="33"/>
      <c r="B26" s="33"/>
      <c r="C26" s="33"/>
      <c r="D26" s="33"/>
      <c r="E26" s="33"/>
      <c r="F26" s="33"/>
      <c r="G26" s="33"/>
      <c r="H26" s="33"/>
      <c r="I26" s="33"/>
      <c r="J26" s="33"/>
      <c r="K26" s="33"/>
      <c r="L26" s="33"/>
      <c r="M26" s="33"/>
    </row>
    <row r="27" spans="1:14" x14ac:dyDescent="0.2">
      <c r="A27" s="33"/>
      <c r="B27" s="33"/>
      <c r="C27" s="33"/>
      <c r="D27" s="33"/>
      <c r="E27" s="33"/>
      <c r="F27" s="33"/>
      <c r="G27" s="33"/>
      <c r="H27" s="33"/>
      <c r="I27" s="33"/>
      <c r="J27" s="33"/>
      <c r="K27" s="33"/>
      <c r="L27" s="33"/>
      <c r="M27" s="33"/>
    </row>
    <row r="28" spans="1:14" x14ac:dyDescent="0.2">
      <c r="A28" s="33"/>
      <c r="B28" s="33"/>
      <c r="C28" s="33"/>
      <c r="D28" s="33"/>
      <c r="E28" s="33"/>
      <c r="F28" s="33"/>
      <c r="G28" s="33"/>
      <c r="H28" s="33"/>
      <c r="I28" s="33"/>
      <c r="J28" s="33"/>
      <c r="K28" s="33"/>
      <c r="L28" s="33"/>
      <c r="M28" s="33"/>
    </row>
    <row r="29" spans="1:14" x14ac:dyDescent="0.2">
      <c r="A29" s="33"/>
      <c r="B29" s="33"/>
      <c r="C29" s="33"/>
      <c r="D29" s="33"/>
      <c r="E29" s="33"/>
      <c r="F29" s="33"/>
      <c r="G29" s="33"/>
      <c r="H29" s="33"/>
      <c r="I29" s="33"/>
      <c r="J29" s="33"/>
      <c r="K29" s="33"/>
      <c r="L29" s="33"/>
      <c r="M29" s="33"/>
    </row>
    <row r="30" spans="1:14" x14ac:dyDescent="0.2">
      <c r="A30" s="33"/>
      <c r="B30" s="33"/>
      <c r="C30" s="33"/>
      <c r="D30" s="33"/>
      <c r="E30" s="33"/>
      <c r="F30" s="33"/>
      <c r="G30" s="33"/>
      <c r="H30" s="33"/>
      <c r="I30" s="33"/>
      <c r="J30" s="33"/>
      <c r="K30" s="33"/>
      <c r="L30" s="33"/>
      <c r="M30" s="33"/>
    </row>
    <row r="31" spans="1:14" hidden="1" x14ac:dyDescent="0.2">
      <c r="B31">
        <f>SUM(B9:B30)</f>
        <v>0</v>
      </c>
      <c r="C31">
        <f t="shared" ref="C31:M31" si="0">SUM(C9:C30)</f>
        <v>0</v>
      </c>
      <c r="D31">
        <f t="shared" si="0"/>
        <v>0</v>
      </c>
      <c r="E31">
        <f t="shared" si="0"/>
        <v>0</v>
      </c>
      <c r="F31">
        <f t="shared" si="0"/>
        <v>0</v>
      </c>
      <c r="G31">
        <f t="shared" si="0"/>
        <v>0</v>
      </c>
      <c r="H31">
        <f t="shared" si="0"/>
        <v>0</v>
      </c>
      <c r="I31">
        <f t="shared" si="0"/>
        <v>0</v>
      </c>
      <c r="J31">
        <f t="shared" si="0"/>
        <v>0</v>
      </c>
      <c r="K31">
        <f t="shared" si="0"/>
        <v>0</v>
      </c>
      <c r="L31">
        <f t="shared" si="0"/>
        <v>0</v>
      </c>
      <c r="M31">
        <f t="shared" si="0"/>
        <v>0</v>
      </c>
      <c r="N31" s="79">
        <f>(B31+C31+D31+E31+F31+G31+H31+I31+J31+K31+L31+M31)/12</f>
        <v>0</v>
      </c>
    </row>
    <row r="33" spans="1:14" ht="12" hidden="1" customHeight="1" x14ac:dyDescent="0.2">
      <c r="B33" t="b">
        <f>IF($B$31&gt;0,1)</f>
        <v>0</v>
      </c>
      <c r="C33" t="b">
        <f>IF($C$31&gt;0,1)</f>
        <v>0</v>
      </c>
      <c r="D33" t="b">
        <f>IF($D$31&gt;0,1)</f>
        <v>0</v>
      </c>
      <c r="E33" t="b">
        <f>IF($E$31&gt;0,1)</f>
        <v>0</v>
      </c>
      <c r="F33" t="b">
        <f>IF($F$31&gt;0,1)</f>
        <v>0</v>
      </c>
      <c r="G33" t="b">
        <f>IF($G$31&gt;0,1)</f>
        <v>0</v>
      </c>
      <c r="H33" t="b">
        <f>IF($H$31&gt;0,1)</f>
        <v>0</v>
      </c>
      <c r="I33" t="b">
        <f>IF($I$31&gt;0,1)</f>
        <v>0</v>
      </c>
      <c r="J33" t="b">
        <f>IF($J$31&gt;0,1)</f>
        <v>0</v>
      </c>
      <c r="K33" t="b">
        <f>IF($K$31&gt;0,1)</f>
        <v>0</v>
      </c>
      <c r="L33" t="b">
        <f>IF($L$31&gt;0,1)</f>
        <v>0</v>
      </c>
      <c r="M33" t="b">
        <f>IF($M$31&gt;0,1)</f>
        <v>0</v>
      </c>
      <c r="N33">
        <f>SUM(B33:M33)</f>
        <v>0</v>
      </c>
    </row>
    <row r="34" spans="1:14" ht="12" hidden="1" customHeight="1" x14ac:dyDescent="0.2">
      <c r="A34">
        <v>1</v>
      </c>
      <c r="B34" t="b">
        <f>IF($B$31&gt;0+A34,1)</f>
        <v>0</v>
      </c>
      <c r="C34" t="b">
        <f>IF($C$31&gt;0+A34,1)</f>
        <v>0</v>
      </c>
      <c r="D34" t="b">
        <f>IF($D$31&gt;0+A34,1)</f>
        <v>0</v>
      </c>
      <c r="E34" t="b">
        <f>IF($E$31&gt;0+A34,1)</f>
        <v>0</v>
      </c>
      <c r="F34" t="b">
        <f>IF($F$31&gt;0+A34,1)</f>
        <v>0</v>
      </c>
      <c r="G34" t="b">
        <f>IF($G$31&gt;0+A34,1)</f>
        <v>0</v>
      </c>
      <c r="H34" t="b">
        <f>IF($H$31&gt;0+A34,1)</f>
        <v>0</v>
      </c>
      <c r="I34" t="b">
        <f>IF($I$31&gt;0+A34,1)</f>
        <v>0</v>
      </c>
      <c r="J34" t="b">
        <f>IF($J$31&gt;0+A34,1)</f>
        <v>0</v>
      </c>
      <c r="K34" t="b">
        <f>IF($K$31&gt;0+A34,1)</f>
        <v>0</v>
      </c>
      <c r="L34" t="b">
        <f>IF($L$31&gt;0+A34,1)</f>
        <v>0</v>
      </c>
      <c r="M34" t="b">
        <f>IF($M$31&gt;0+A34,1)</f>
        <v>0</v>
      </c>
      <c r="N34">
        <f t="shared" ref="N34:N52" si="1">SUM(B34:M34)</f>
        <v>0</v>
      </c>
    </row>
    <row r="35" spans="1:14" ht="12" hidden="1" customHeight="1" x14ac:dyDescent="0.2">
      <c r="A35">
        <v>2</v>
      </c>
      <c r="B35" t="b">
        <f t="shared" ref="B35:B52" si="2">IF($B$31&gt;0+A35,1)</f>
        <v>0</v>
      </c>
      <c r="C35" t="b">
        <f t="shared" ref="C35:C52" si="3">IF($C$31&gt;0+A35,1)</f>
        <v>0</v>
      </c>
      <c r="D35" t="b">
        <f t="shared" ref="D35:D52" si="4">IF($D$31&gt;0+A35,1)</f>
        <v>0</v>
      </c>
      <c r="E35" t="b">
        <f t="shared" ref="E35:E52" si="5">IF($E$31&gt;0+A35,1)</f>
        <v>0</v>
      </c>
      <c r="F35" t="b">
        <f t="shared" ref="F35:F52" si="6">IF($F$31&gt;0+A35,1)</f>
        <v>0</v>
      </c>
      <c r="G35" t="b">
        <f t="shared" ref="G35:G52" si="7">IF($G$31&gt;0+A35,1)</f>
        <v>0</v>
      </c>
      <c r="H35" t="b">
        <f t="shared" ref="H35:H52" si="8">IF($H$31&gt;0+A35,1)</f>
        <v>0</v>
      </c>
      <c r="I35" t="b">
        <f t="shared" ref="I35:I52" si="9">IF($I$31&gt;0+A35,1)</f>
        <v>0</v>
      </c>
      <c r="J35" t="b">
        <f t="shared" ref="J35:J52" si="10">IF($J$31&gt;0+A35,1)</f>
        <v>0</v>
      </c>
      <c r="K35" t="b">
        <f t="shared" ref="K35:K52" si="11">IF($K$31&gt;0+A35,1)</f>
        <v>0</v>
      </c>
      <c r="L35" t="b">
        <f t="shared" ref="L35:L52" si="12">IF($L$31&gt;0+A35,1)</f>
        <v>0</v>
      </c>
      <c r="M35" t="b">
        <f t="shared" ref="M35:M52" si="13">IF($M$31&gt;0+A35,1)</f>
        <v>0</v>
      </c>
      <c r="N35">
        <f t="shared" si="1"/>
        <v>0</v>
      </c>
    </row>
    <row r="36" spans="1:14" ht="12" hidden="1" customHeight="1" x14ac:dyDescent="0.2">
      <c r="A36">
        <v>3</v>
      </c>
      <c r="B36" t="b">
        <f t="shared" si="2"/>
        <v>0</v>
      </c>
      <c r="C36" t="b">
        <f t="shared" si="3"/>
        <v>0</v>
      </c>
      <c r="D36" t="b">
        <f t="shared" si="4"/>
        <v>0</v>
      </c>
      <c r="E36" t="b">
        <f t="shared" si="5"/>
        <v>0</v>
      </c>
      <c r="F36" t="b">
        <f t="shared" si="6"/>
        <v>0</v>
      </c>
      <c r="G36" t="b">
        <f t="shared" si="7"/>
        <v>0</v>
      </c>
      <c r="H36" t="b">
        <f t="shared" si="8"/>
        <v>0</v>
      </c>
      <c r="I36" t="b">
        <f t="shared" si="9"/>
        <v>0</v>
      </c>
      <c r="J36" t="b">
        <f t="shared" si="10"/>
        <v>0</v>
      </c>
      <c r="K36" t="b">
        <f t="shared" si="11"/>
        <v>0</v>
      </c>
      <c r="L36" t="b">
        <f t="shared" si="12"/>
        <v>0</v>
      </c>
      <c r="M36" t="b">
        <f t="shared" si="13"/>
        <v>0</v>
      </c>
      <c r="N36">
        <f t="shared" si="1"/>
        <v>0</v>
      </c>
    </row>
    <row r="37" spans="1:14" ht="12" hidden="1" customHeight="1" x14ac:dyDescent="0.2">
      <c r="A37">
        <v>4</v>
      </c>
      <c r="B37" t="b">
        <f t="shared" si="2"/>
        <v>0</v>
      </c>
      <c r="C37" t="b">
        <f t="shared" si="3"/>
        <v>0</v>
      </c>
      <c r="D37" t="b">
        <f t="shared" si="4"/>
        <v>0</v>
      </c>
      <c r="E37" t="b">
        <f t="shared" si="5"/>
        <v>0</v>
      </c>
      <c r="F37" t="b">
        <f t="shared" si="6"/>
        <v>0</v>
      </c>
      <c r="G37" t="b">
        <f t="shared" si="7"/>
        <v>0</v>
      </c>
      <c r="H37" t="b">
        <f t="shared" si="8"/>
        <v>0</v>
      </c>
      <c r="I37" t="b">
        <f t="shared" si="9"/>
        <v>0</v>
      </c>
      <c r="J37" t="b">
        <f t="shared" si="10"/>
        <v>0</v>
      </c>
      <c r="K37" t="b">
        <f t="shared" si="11"/>
        <v>0</v>
      </c>
      <c r="L37" t="b">
        <f t="shared" si="12"/>
        <v>0</v>
      </c>
      <c r="M37" t="b">
        <f t="shared" si="13"/>
        <v>0</v>
      </c>
      <c r="N37">
        <f t="shared" si="1"/>
        <v>0</v>
      </c>
    </row>
    <row r="38" spans="1:14" hidden="1" x14ac:dyDescent="0.2">
      <c r="A38">
        <v>5</v>
      </c>
      <c r="B38" t="b">
        <f t="shared" si="2"/>
        <v>0</v>
      </c>
      <c r="C38" t="b">
        <f t="shared" si="3"/>
        <v>0</v>
      </c>
      <c r="D38" t="b">
        <f t="shared" si="4"/>
        <v>0</v>
      </c>
      <c r="E38" t="b">
        <f t="shared" si="5"/>
        <v>0</v>
      </c>
      <c r="F38" t="b">
        <f t="shared" si="6"/>
        <v>0</v>
      </c>
      <c r="G38" t="b">
        <f t="shared" si="7"/>
        <v>0</v>
      </c>
      <c r="H38" t="b">
        <f t="shared" si="8"/>
        <v>0</v>
      </c>
      <c r="I38" t="b">
        <f t="shared" si="9"/>
        <v>0</v>
      </c>
      <c r="J38" t="b">
        <f t="shared" si="10"/>
        <v>0</v>
      </c>
      <c r="K38" t="b">
        <f t="shared" si="11"/>
        <v>0</v>
      </c>
      <c r="L38" t="b">
        <f t="shared" si="12"/>
        <v>0</v>
      </c>
      <c r="M38" t="b">
        <f t="shared" si="13"/>
        <v>0</v>
      </c>
      <c r="N38">
        <f t="shared" si="1"/>
        <v>0</v>
      </c>
    </row>
    <row r="39" spans="1:14" hidden="1" x14ac:dyDescent="0.2">
      <c r="A39">
        <v>6</v>
      </c>
      <c r="B39" t="b">
        <f t="shared" si="2"/>
        <v>0</v>
      </c>
      <c r="C39" t="b">
        <f t="shared" si="3"/>
        <v>0</v>
      </c>
      <c r="D39" t="b">
        <f t="shared" si="4"/>
        <v>0</v>
      </c>
      <c r="E39" t="b">
        <f t="shared" si="5"/>
        <v>0</v>
      </c>
      <c r="F39" t="b">
        <f t="shared" si="6"/>
        <v>0</v>
      </c>
      <c r="G39" t="b">
        <f t="shared" si="7"/>
        <v>0</v>
      </c>
      <c r="H39" t="b">
        <f t="shared" si="8"/>
        <v>0</v>
      </c>
      <c r="I39" t="b">
        <f t="shared" si="9"/>
        <v>0</v>
      </c>
      <c r="J39" t="b">
        <f t="shared" si="10"/>
        <v>0</v>
      </c>
      <c r="K39" t="b">
        <f t="shared" si="11"/>
        <v>0</v>
      </c>
      <c r="L39" t="b">
        <f t="shared" si="12"/>
        <v>0</v>
      </c>
      <c r="M39" t="b">
        <f t="shared" si="13"/>
        <v>0</v>
      </c>
      <c r="N39">
        <f t="shared" si="1"/>
        <v>0</v>
      </c>
    </row>
    <row r="40" spans="1:14" hidden="1" x14ac:dyDescent="0.2">
      <c r="A40">
        <v>7</v>
      </c>
      <c r="B40" t="b">
        <f t="shared" si="2"/>
        <v>0</v>
      </c>
      <c r="C40" t="b">
        <f t="shared" si="3"/>
        <v>0</v>
      </c>
      <c r="D40" t="b">
        <f t="shared" si="4"/>
        <v>0</v>
      </c>
      <c r="E40" t="b">
        <f t="shared" si="5"/>
        <v>0</v>
      </c>
      <c r="F40" t="b">
        <f t="shared" si="6"/>
        <v>0</v>
      </c>
      <c r="G40" t="b">
        <f t="shared" si="7"/>
        <v>0</v>
      </c>
      <c r="H40" t="b">
        <f t="shared" si="8"/>
        <v>0</v>
      </c>
      <c r="I40" t="b">
        <f t="shared" si="9"/>
        <v>0</v>
      </c>
      <c r="J40" t="b">
        <f t="shared" si="10"/>
        <v>0</v>
      </c>
      <c r="K40" t="b">
        <f t="shared" si="11"/>
        <v>0</v>
      </c>
      <c r="L40" t="b">
        <f t="shared" si="12"/>
        <v>0</v>
      </c>
      <c r="M40" t="b">
        <f t="shared" si="13"/>
        <v>0</v>
      </c>
      <c r="N40">
        <f t="shared" si="1"/>
        <v>0</v>
      </c>
    </row>
    <row r="41" spans="1:14" hidden="1" x14ac:dyDescent="0.2">
      <c r="A41">
        <v>8</v>
      </c>
      <c r="B41" t="b">
        <f t="shared" si="2"/>
        <v>0</v>
      </c>
      <c r="C41" t="b">
        <f t="shared" si="3"/>
        <v>0</v>
      </c>
      <c r="D41" t="b">
        <f t="shared" si="4"/>
        <v>0</v>
      </c>
      <c r="E41" t="b">
        <f t="shared" si="5"/>
        <v>0</v>
      </c>
      <c r="F41" t="b">
        <f t="shared" si="6"/>
        <v>0</v>
      </c>
      <c r="G41" t="b">
        <f t="shared" si="7"/>
        <v>0</v>
      </c>
      <c r="H41" t="b">
        <f t="shared" si="8"/>
        <v>0</v>
      </c>
      <c r="I41" t="b">
        <f t="shared" si="9"/>
        <v>0</v>
      </c>
      <c r="J41" t="b">
        <f t="shared" si="10"/>
        <v>0</v>
      </c>
      <c r="K41" t="b">
        <f t="shared" si="11"/>
        <v>0</v>
      </c>
      <c r="L41" t="b">
        <f t="shared" si="12"/>
        <v>0</v>
      </c>
      <c r="M41" t="b">
        <f t="shared" si="13"/>
        <v>0</v>
      </c>
      <c r="N41">
        <f t="shared" si="1"/>
        <v>0</v>
      </c>
    </row>
    <row r="42" spans="1:14" hidden="1" x14ac:dyDescent="0.2">
      <c r="A42">
        <v>9</v>
      </c>
      <c r="B42" t="b">
        <f t="shared" si="2"/>
        <v>0</v>
      </c>
      <c r="C42" t="b">
        <f t="shared" si="3"/>
        <v>0</v>
      </c>
      <c r="D42" t="b">
        <f t="shared" si="4"/>
        <v>0</v>
      </c>
      <c r="E42" t="b">
        <f t="shared" si="5"/>
        <v>0</v>
      </c>
      <c r="F42" t="b">
        <f t="shared" si="6"/>
        <v>0</v>
      </c>
      <c r="G42" t="b">
        <f t="shared" si="7"/>
        <v>0</v>
      </c>
      <c r="H42" t="b">
        <f t="shared" si="8"/>
        <v>0</v>
      </c>
      <c r="I42" t="b">
        <f t="shared" si="9"/>
        <v>0</v>
      </c>
      <c r="J42" t="b">
        <f t="shared" si="10"/>
        <v>0</v>
      </c>
      <c r="K42" t="b">
        <f t="shared" si="11"/>
        <v>0</v>
      </c>
      <c r="L42" t="b">
        <f t="shared" si="12"/>
        <v>0</v>
      </c>
      <c r="M42" t="b">
        <f t="shared" si="13"/>
        <v>0</v>
      </c>
      <c r="N42">
        <f t="shared" si="1"/>
        <v>0</v>
      </c>
    </row>
    <row r="43" spans="1:14" hidden="1" x14ac:dyDescent="0.2">
      <c r="A43">
        <v>10</v>
      </c>
      <c r="B43" t="b">
        <f t="shared" si="2"/>
        <v>0</v>
      </c>
      <c r="C43" t="b">
        <f t="shared" si="3"/>
        <v>0</v>
      </c>
      <c r="D43" t="b">
        <f t="shared" si="4"/>
        <v>0</v>
      </c>
      <c r="E43" t="b">
        <f t="shared" si="5"/>
        <v>0</v>
      </c>
      <c r="F43" t="b">
        <f t="shared" si="6"/>
        <v>0</v>
      </c>
      <c r="G43" t="b">
        <f t="shared" si="7"/>
        <v>0</v>
      </c>
      <c r="H43" t="b">
        <f t="shared" si="8"/>
        <v>0</v>
      </c>
      <c r="I43" t="b">
        <f t="shared" si="9"/>
        <v>0</v>
      </c>
      <c r="J43" t="b">
        <f t="shared" si="10"/>
        <v>0</v>
      </c>
      <c r="K43" t="b">
        <f t="shared" si="11"/>
        <v>0</v>
      </c>
      <c r="L43" t="b">
        <f t="shared" si="12"/>
        <v>0</v>
      </c>
      <c r="M43" t="b">
        <f t="shared" si="13"/>
        <v>0</v>
      </c>
      <c r="N43">
        <f t="shared" si="1"/>
        <v>0</v>
      </c>
    </row>
    <row r="44" spans="1:14" hidden="1" x14ac:dyDescent="0.2">
      <c r="A44">
        <v>11</v>
      </c>
      <c r="B44" t="b">
        <f t="shared" si="2"/>
        <v>0</v>
      </c>
      <c r="C44" t="b">
        <f t="shared" si="3"/>
        <v>0</v>
      </c>
      <c r="D44" t="b">
        <f t="shared" si="4"/>
        <v>0</v>
      </c>
      <c r="E44" t="b">
        <f t="shared" si="5"/>
        <v>0</v>
      </c>
      <c r="F44" t="b">
        <f t="shared" si="6"/>
        <v>0</v>
      </c>
      <c r="G44" t="b">
        <f t="shared" si="7"/>
        <v>0</v>
      </c>
      <c r="H44" t="b">
        <f t="shared" si="8"/>
        <v>0</v>
      </c>
      <c r="I44" t="b">
        <f t="shared" si="9"/>
        <v>0</v>
      </c>
      <c r="J44" t="b">
        <f t="shared" si="10"/>
        <v>0</v>
      </c>
      <c r="K44" t="b">
        <f t="shared" si="11"/>
        <v>0</v>
      </c>
      <c r="L44" t="b">
        <f t="shared" si="12"/>
        <v>0</v>
      </c>
      <c r="M44" t="b">
        <f t="shared" si="13"/>
        <v>0</v>
      </c>
      <c r="N44">
        <f t="shared" si="1"/>
        <v>0</v>
      </c>
    </row>
    <row r="45" spans="1:14" hidden="1" x14ac:dyDescent="0.2">
      <c r="A45">
        <v>12</v>
      </c>
      <c r="B45" t="b">
        <f t="shared" si="2"/>
        <v>0</v>
      </c>
      <c r="C45" t="b">
        <f t="shared" si="3"/>
        <v>0</v>
      </c>
      <c r="D45" t="b">
        <f t="shared" si="4"/>
        <v>0</v>
      </c>
      <c r="E45" t="b">
        <f t="shared" si="5"/>
        <v>0</v>
      </c>
      <c r="F45" t="b">
        <f t="shared" si="6"/>
        <v>0</v>
      </c>
      <c r="G45" t="b">
        <f t="shared" si="7"/>
        <v>0</v>
      </c>
      <c r="H45" t="b">
        <f t="shared" si="8"/>
        <v>0</v>
      </c>
      <c r="I45" t="b">
        <f t="shared" si="9"/>
        <v>0</v>
      </c>
      <c r="J45" t="b">
        <f t="shared" si="10"/>
        <v>0</v>
      </c>
      <c r="K45" t="b">
        <f t="shared" si="11"/>
        <v>0</v>
      </c>
      <c r="L45" t="b">
        <f t="shared" si="12"/>
        <v>0</v>
      </c>
      <c r="M45" t="b">
        <f t="shared" si="13"/>
        <v>0</v>
      </c>
      <c r="N45">
        <f t="shared" si="1"/>
        <v>0</v>
      </c>
    </row>
    <row r="46" spans="1:14" hidden="1" x14ac:dyDescent="0.2">
      <c r="A46">
        <v>13</v>
      </c>
      <c r="B46" t="b">
        <f t="shared" si="2"/>
        <v>0</v>
      </c>
      <c r="C46" t="b">
        <f t="shared" si="3"/>
        <v>0</v>
      </c>
      <c r="D46" t="b">
        <f t="shared" si="4"/>
        <v>0</v>
      </c>
      <c r="E46" t="b">
        <f t="shared" si="5"/>
        <v>0</v>
      </c>
      <c r="F46" t="b">
        <f t="shared" si="6"/>
        <v>0</v>
      </c>
      <c r="G46" t="b">
        <f t="shared" si="7"/>
        <v>0</v>
      </c>
      <c r="H46" t="b">
        <f t="shared" si="8"/>
        <v>0</v>
      </c>
      <c r="I46" t="b">
        <f t="shared" si="9"/>
        <v>0</v>
      </c>
      <c r="J46" t="b">
        <f t="shared" si="10"/>
        <v>0</v>
      </c>
      <c r="K46" t="b">
        <f t="shared" si="11"/>
        <v>0</v>
      </c>
      <c r="L46" t="b">
        <f t="shared" si="12"/>
        <v>0</v>
      </c>
      <c r="M46" t="b">
        <f t="shared" si="13"/>
        <v>0</v>
      </c>
      <c r="N46">
        <f t="shared" si="1"/>
        <v>0</v>
      </c>
    </row>
    <row r="47" spans="1:14" ht="12.75" hidden="1" customHeight="1" x14ac:dyDescent="0.2">
      <c r="A47">
        <v>14</v>
      </c>
      <c r="B47" t="b">
        <f t="shared" si="2"/>
        <v>0</v>
      </c>
      <c r="C47" t="b">
        <f t="shared" si="3"/>
        <v>0</v>
      </c>
      <c r="D47" t="b">
        <f t="shared" si="4"/>
        <v>0</v>
      </c>
      <c r="E47" t="b">
        <f t="shared" si="5"/>
        <v>0</v>
      </c>
      <c r="F47" t="b">
        <f t="shared" si="6"/>
        <v>0</v>
      </c>
      <c r="G47" t="b">
        <f t="shared" si="7"/>
        <v>0</v>
      </c>
      <c r="H47" t="b">
        <f t="shared" si="8"/>
        <v>0</v>
      </c>
      <c r="I47" t="b">
        <f t="shared" si="9"/>
        <v>0</v>
      </c>
      <c r="J47" t="b">
        <f t="shared" si="10"/>
        <v>0</v>
      </c>
      <c r="K47" t="b">
        <f t="shared" si="11"/>
        <v>0</v>
      </c>
      <c r="L47" t="b">
        <f t="shared" si="12"/>
        <v>0</v>
      </c>
      <c r="M47" t="b">
        <f t="shared" si="13"/>
        <v>0</v>
      </c>
      <c r="N47">
        <f t="shared" si="1"/>
        <v>0</v>
      </c>
    </row>
    <row r="48" spans="1:14" hidden="1" x14ac:dyDescent="0.2">
      <c r="A48">
        <v>15</v>
      </c>
      <c r="B48" t="b">
        <f t="shared" si="2"/>
        <v>0</v>
      </c>
      <c r="C48" t="b">
        <f t="shared" si="3"/>
        <v>0</v>
      </c>
      <c r="D48" t="b">
        <f t="shared" si="4"/>
        <v>0</v>
      </c>
      <c r="E48" t="b">
        <f t="shared" si="5"/>
        <v>0</v>
      </c>
      <c r="F48" t="b">
        <f t="shared" si="6"/>
        <v>0</v>
      </c>
      <c r="G48" t="b">
        <f t="shared" si="7"/>
        <v>0</v>
      </c>
      <c r="H48" t="b">
        <f t="shared" si="8"/>
        <v>0</v>
      </c>
      <c r="I48" t="b">
        <f t="shared" si="9"/>
        <v>0</v>
      </c>
      <c r="J48" t="b">
        <f t="shared" si="10"/>
        <v>0</v>
      </c>
      <c r="K48" t="b">
        <f t="shared" si="11"/>
        <v>0</v>
      </c>
      <c r="L48" t="b">
        <f t="shared" si="12"/>
        <v>0</v>
      </c>
      <c r="M48" t="b">
        <f t="shared" si="13"/>
        <v>0</v>
      </c>
      <c r="N48">
        <f t="shared" si="1"/>
        <v>0</v>
      </c>
    </row>
    <row r="49" spans="1:14" hidden="1" x14ac:dyDescent="0.2">
      <c r="A49">
        <v>16</v>
      </c>
      <c r="B49" t="b">
        <f t="shared" si="2"/>
        <v>0</v>
      </c>
      <c r="C49" t="b">
        <f t="shared" si="3"/>
        <v>0</v>
      </c>
      <c r="D49" t="b">
        <f t="shared" si="4"/>
        <v>0</v>
      </c>
      <c r="E49" t="b">
        <f t="shared" si="5"/>
        <v>0</v>
      </c>
      <c r="F49" t="b">
        <f t="shared" si="6"/>
        <v>0</v>
      </c>
      <c r="G49" t="b">
        <f t="shared" si="7"/>
        <v>0</v>
      </c>
      <c r="H49" t="b">
        <f t="shared" si="8"/>
        <v>0</v>
      </c>
      <c r="I49" t="b">
        <f t="shared" si="9"/>
        <v>0</v>
      </c>
      <c r="J49" t="b">
        <f t="shared" si="10"/>
        <v>0</v>
      </c>
      <c r="K49" t="b">
        <f t="shared" si="11"/>
        <v>0</v>
      </c>
      <c r="L49" t="b">
        <f t="shared" si="12"/>
        <v>0</v>
      </c>
      <c r="M49" t="b">
        <f t="shared" si="13"/>
        <v>0</v>
      </c>
      <c r="N49">
        <f t="shared" si="1"/>
        <v>0</v>
      </c>
    </row>
    <row r="50" spans="1:14" hidden="1" x14ac:dyDescent="0.2">
      <c r="A50">
        <v>17</v>
      </c>
      <c r="B50" t="b">
        <f t="shared" si="2"/>
        <v>0</v>
      </c>
      <c r="C50" t="b">
        <f t="shared" si="3"/>
        <v>0</v>
      </c>
      <c r="D50" t="b">
        <f t="shared" si="4"/>
        <v>0</v>
      </c>
      <c r="E50" t="b">
        <f t="shared" si="5"/>
        <v>0</v>
      </c>
      <c r="F50" t="b">
        <f t="shared" si="6"/>
        <v>0</v>
      </c>
      <c r="G50" t="b">
        <f t="shared" si="7"/>
        <v>0</v>
      </c>
      <c r="H50" t="b">
        <f t="shared" si="8"/>
        <v>0</v>
      </c>
      <c r="I50" t="b">
        <f t="shared" si="9"/>
        <v>0</v>
      </c>
      <c r="J50" t="b">
        <f t="shared" si="10"/>
        <v>0</v>
      </c>
      <c r="K50" t="b">
        <f t="shared" si="11"/>
        <v>0</v>
      </c>
      <c r="L50" t="b">
        <f t="shared" si="12"/>
        <v>0</v>
      </c>
      <c r="M50" t="b">
        <f t="shared" si="13"/>
        <v>0</v>
      </c>
      <c r="N50">
        <f t="shared" si="1"/>
        <v>0</v>
      </c>
    </row>
    <row r="51" spans="1:14" ht="15.75" hidden="1" customHeight="1" x14ac:dyDescent="0.2">
      <c r="A51">
        <v>18</v>
      </c>
      <c r="B51" t="b">
        <f t="shared" si="2"/>
        <v>0</v>
      </c>
      <c r="C51" t="b">
        <f t="shared" si="3"/>
        <v>0</v>
      </c>
      <c r="D51" t="b">
        <f t="shared" si="4"/>
        <v>0</v>
      </c>
      <c r="E51" t="b">
        <f t="shared" si="5"/>
        <v>0</v>
      </c>
      <c r="F51" t="b">
        <f t="shared" si="6"/>
        <v>0</v>
      </c>
      <c r="G51" t="b">
        <f t="shared" si="7"/>
        <v>0</v>
      </c>
      <c r="H51" t="b">
        <f t="shared" si="8"/>
        <v>0</v>
      </c>
      <c r="I51" t="b">
        <f t="shared" si="9"/>
        <v>0</v>
      </c>
      <c r="J51" t="b">
        <f t="shared" si="10"/>
        <v>0</v>
      </c>
      <c r="K51" t="b">
        <f t="shared" si="11"/>
        <v>0</v>
      </c>
      <c r="L51" t="b">
        <f t="shared" si="12"/>
        <v>0</v>
      </c>
      <c r="M51" t="b">
        <f t="shared" si="13"/>
        <v>0</v>
      </c>
      <c r="N51">
        <f t="shared" si="1"/>
        <v>0</v>
      </c>
    </row>
    <row r="52" spans="1:14" ht="25.5" hidden="1" customHeight="1" x14ac:dyDescent="0.2">
      <c r="A52">
        <v>19</v>
      </c>
      <c r="B52" t="b">
        <f t="shared" si="2"/>
        <v>0</v>
      </c>
      <c r="C52" t="b">
        <f t="shared" si="3"/>
        <v>0</v>
      </c>
      <c r="D52" t="b">
        <f t="shared" si="4"/>
        <v>0</v>
      </c>
      <c r="E52" t="b">
        <f t="shared" si="5"/>
        <v>0</v>
      </c>
      <c r="F52" t="b">
        <f t="shared" si="6"/>
        <v>0</v>
      </c>
      <c r="G52" t="b">
        <f t="shared" si="7"/>
        <v>0</v>
      </c>
      <c r="H52" t="b">
        <f t="shared" si="8"/>
        <v>0</v>
      </c>
      <c r="I52" t="b">
        <f t="shared" si="9"/>
        <v>0</v>
      </c>
      <c r="J52" t="b">
        <f t="shared" si="10"/>
        <v>0</v>
      </c>
      <c r="K52" t="b">
        <f t="shared" si="11"/>
        <v>0</v>
      </c>
      <c r="L52" t="b">
        <f t="shared" si="12"/>
        <v>0</v>
      </c>
      <c r="M52" t="b">
        <f t="shared" si="13"/>
        <v>0</v>
      </c>
      <c r="N52">
        <f t="shared" si="1"/>
        <v>0</v>
      </c>
    </row>
    <row r="53" spans="1:14" ht="25.5" customHeight="1" x14ac:dyDescent="0.2"/>
    <row r="55" spans="1:14" hidden="1" x14ac:dyDescent="0.2"/>
    <row r="57" spans="1:14" hidden="1" x14ac:dyDescent="0.2"/>
    <row r="59" spans="1:14" hidden="1" x14ac:dyDescent="0.2"/>
    <row r="61" spans="1:14" ht="20.25" customHeight="1" x14ac:dyDescent="0.2"/>
    <row r="64" spans="1:14" x14ac:dyDescent="0.2">
      <c r="A64" s="4" t="s">
        <v>66</v>
      </c>
    </row>
    <row r="65" spans="1:13" x14ac:dyDescent="0.2">
      <c r="A65" t="s">
        <v>65</v>
      </c>
      <c r="B65" t="s">
        <v>48</v>
      </c>
      <c r="C65" t="s">
        <v>64</v>
      </c>
      <c r="D65" t="s">
        <v>50</v>
      </c>
      <c r="E65" t="s">
        <v>51</v>
      </c>
      <c r="F65" t="s">
        <v>52</v>
      </c>
      <c r="G65" t="s">
        <v>53</v>
      </c>
      <c r="H65" t="s">
        <v>54</v>
      </c>
      <c r="I65" t="s">
        <v>55</v>
      </c>
      <c r="J65" t="s">
        <v>56</v>
      </c>
      <c r="K65" t="s">
        <v>57</v>
      </c>
      <c r="L65" t="s">
        <v>58</v>
      </c>
      <c r="M65" t="s">
        <v>59</v>
      </c>
    </row>
    <row r="66" spans="1:13" x14ac:dyDescent="0.2">
      <c r="A66" t="s">
        <v>67</v>
      </c>
      <c r="B66">
        <v>1</v>
      </c>
      <c r="C66">
        <v>1</v>
      </c>
      <c r="D66">
        <v>1</v>
      </c>
      <c r="E66">
        <v>1</v>
      </c>
      <c r="F66">
        <v>1</v>
      </c>
      <c r="G66">
        <v>1</v>
      </c>
      <c r="H66">
        <v>1</v>
      </c>
      <c r="I66">
        <v>1</v>
      </c>
      <c r="J66">
        <v>1</v>
      </c>
      <c r="K66">
        <v>1</v>
      </c>
      <c r="L66">
        <v>1</v>
      </c>
      <c r="M66">
        <v>1</v>
      </c>
    </row>
    <row r="67" spans="1:13" x14ac:dyDescent="0.2">
      <c r="A67" t="s">
        <v>68</v>
      </c>
      <c r="F67">
        <v>1</v>
      </c>
      <c r="G67">
        <v>1</v>
      </c>
      <c r="H67">
        <v>1</v>
      </c>
      <c r="I67">
        <v>1</v>
      </c>
      <c r="J67">
        <v>1</v>
      </c>
      <c r="K67">
        <v>1</v>
      </c>
      <c r="L67">
        <v>1</v>
      </c>
      <c r="M67">
        <v>1</v>
      </c>
    </row>
    <row r="68" spans="1:13" x14ac:dyDescent="0.2">
      <c r="A68" t="s">
        <v>69</v>
      </c>
      <c r="C68">
        <v>1</v>
      </c>
      <c r="D68">
        <v>1</v>
      </c>
      <c r="E68">
        <v>1</v>
      </c>
      <c r="F68">
        <v>1</v>
      </c>
      <c r="G68">
        <v>1</v>
      </c>
    </row>
    <row r="69" spans="1:13" x14ac:dyDescent="0.2">
      <c r="A69" t="s">
        <v>70</v>
      </c>
      <c r="B69" s="2"/>
      <c r="C69" s="2">
        <v>1</v>
      </c>
      <c r="D69" s="2">
        <v>1</v>
      </c>
      <c r="E69" s="2">
        <v>1</v>
      </c>
      <c r="F69" s="2">
        <v>1</v>
      </c>
      <c r="G69" s="2"/>
      <c r="H69" s="2"/>
      <c r="I69" s="2"/>
      <c r="J69" s="2"/>
      <c r="K69" s="2"/>
      <c r="L69" s="2"/>
      <c r="M69" s="2"/>
    </row>
    <row r="70" spans="1:13" x14ac:dyDescent="0.2">
      <c r="B70" s="2"/>
      <c r="C70" s="2"/>
      <c r="D70" s="2"/>
      <c r="E70" s="2"/>
      <c r="F70" s="2"/>
      <c r="G70" s="2"/>
      <c r="H70" s="2"/>
      <c r="I70" s="2"/>
      <c r="J70" s="2"/>
      <c r="K70" s="2"/>
      <c r="L70" s="2"/>
      <c r="M70" s="2"/>
    </row>
    <row r="71" spans="1:13" x14ac:dyDescent="0.2">
      <c r="B71" s="2"/>
      <c r="C71" s="2"/>
      <c r="D71" s="2"/>
      <c r="E71" s="2"/>
      <c r="F71" s="2"/>
      <c r="G71" s="2"/>
      <c r="H71" s="2"/>
      <c r="I71" s="2"/>
      <c r="J71" s="2"/>
      <c r="K71" s="2"/>
      <c r="L71" s="2"/>
      <c r="M71" s="2"/>
    </row>
    <row r="72" spans="1:13" x14ac:dyDescent="0.2">
      <c r="B72" s="2"/>
      <c r="C72" s="2"/>
      <c r="D72" s="2"/>
      <c r="E72" s="2"/>
      <c r="F72" s="2"/>
      <c r="G72" s="2"/>
      <c r="H72" s="2"/>
      <c r="I72" s="2"/>
      <c r="J72" s="2"/>
      <c r="K72" s="2"/>
      <c r="L72" s="2"/>
      <c r="M72" s="2"/>
    </row>
    <row r="73" spans="1:13" x14ac:dyDescent="0.2">
      <c r="B73" s="61"/>
      <c r="C73" s="61"/>
      <c r="D73" s="61"/>
      <c r="E73" s="61"/>
      <c r="F73" s="61"/>
      <c r="G73" s="61"/>
      <c r="H73" s="61"/>
      <c r="I73" s="61"/>
      <c r="J73" s="61"/>
      <c r="K73" s="61"/>
      <c r="L73" s="61"/>
      <c r="M73" s="61"/>
    </row>
    <row r="74" spans="1:13" x14ac:dyDescent="0.2">
      <c r="B74">
        <f t="shared" ref="B74:M74" si="14">SUM(B66:B73)</f>
        <v>1</v>
      </c>
      <c r="C74">
        <f t="shared" si="14"/>
        <v>3</v>
      </c>
      <c r="D74">
        <f t="shared" si="14"/>
        <v>3</v>
      </c>
      <c r="E74">
        <f t="shared" si="14"/>
        <v>3</v>
      </c>
      <c r="F74">
        <f t="shared" si="14"/>
        <v>4</v>
      </c>
      <c r="G74">
        <f t="shared" si="14"/>
        <v>3</v>
      </c>
      <c r="H74">
        <f t="shared" si="14"/>
        <v>2</v>
      </c>
      <c r="I74">
        <f t="shared" si="14"/>
        <v>2</v>
      </c>
      <c r="J74">
        <f t="shared" si="14"/>
        <v>2</v>
      </c>
      <c r="K74">
        <f t="shared" si="14"/>
        <v>2</v>
      </c>
      <c r="L74">
        <f t="shared" si="14"/>
        <v>2</v>
      </c>
      <c r="M74">
        <f t="shared" si="14"/>
        <v>2</v>
      </c>
    </row>
  </sheetData>
  <sheetProtection algorithmName="SHA-512" hashValue="p2VTzSahvsE91rUqRS8LAlWVsNSxOLaVf1ig0HKOlbcD9zP0kPnShFvFCeytnDeXI0ASF1elParYunZQ8R39jA==" saltValue="2VfAX3s1TIr4w7eEhaEKrQ==" spinCount="100000" sheet="1" objects="1" scenarios="1"/>
  <protectedRanges>
    <protectedRange sqref="B3" name="Bereich1"/>
  </protectedRanges>
  <customSheetViews>
    <customSheetView guid="{96787B8E-1027-4CDB-BE4F-BF8F8230409C}" scale="90" fitToPage="1" hiddenRows="1">
      <selection activeCell="H11" sqref="H11"/>
      <pageMargins left="0.78740157499999996" right="0.78740157499999996" top="0.984251969" bottom="0.984251969" header="0.4921259845" footer="0.4921259845"/>
      <pageSetup paperSize="9" scale="73" orientation="landscape" verticalDpi="0" r:id="rId1"/>
      <headerFooter alignWithMargins="0"/>
    </customSheetView>
  </customSheetViews>
  <phoneticPr fontId="6" type="noConversion"/>
  <pageMargins left="0.78740157499999996" right="0.78740157499999996" top="0.984251969" bottom="0.984251969" header="0.4921259845" footer="0.4921259845"/>
  <pageSetup paperSize="9" scale="73"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1"/>
  <sheetViews>
    <sheetView topLeftCell="A7" zoomScale="90" workbookViewId="0">
      <selection activeCell="D40" sqref="D40"/>
    </sheetView>
  </sheetViews>
  <sheetFormatPr baseColWidth="10" defaultRowHeight="12.75" x14ac:dyDescent="0.2"/>
  <cols>
    <col min="1" max="1" width="85.7109375" bestFit="1" customWidth="1"/>
    <col min="2" max="2" width="24.7109375" customWidth="1"/>
    <col min="3" max="3" width="30.5703125" customWidth="1"/>
    <col min="4" max="4" width="40.28515625" style="30" customWidth="1"/>
    <col min="5" max="5" width="26.85546875" customWidth="1"/>
    <col min="6" max="6" width="4.140625" customWidth="1"/>
    <col min="7" max="7" width="22.140625" customWidth="1"/>
    <col min="8" max="8" width="17.7109375" customWidth="1"/>
    <col min="10" max="10" width="18.5703125" bestFit="1" customWidth="1"/>
    <col min="11" max="11" width="66.5703125" customWidth="1"/>
  </cols>
  <sheetData>
    <row r="1" spans="1:7" ht="15.75" x14ac:dyDescent="0.25">
      <c r="A1" s="29" t="s">
        <v>105</v>
      </c>
    </row>
    <row r="2" spans="1:7" ht="15.75" x14ac:dyDescent="0.25">
      <c r="A2" s="29" t="s">
        <v>31</v>
      </c>
    </row>
    <row r="3" spans="1:7" ht="15.75" x14ac:dyDescent="0.25">
      <c r="A3" s="29" t="s">
        <v>285</v>
      </c>
    </row>
    <row r="4" spans="1:7" ht="15.75" x14ac:dyDescent="0.25">
      <c r="A4" s="29" t="s">
        <v>63</v>
      </c>
      <c r="B4" s="3"/>
    </row>
    <row r="5" spans="1:7" ht="15.75" x14ac:dyDescent="0.25">
      <c r="A5" s="64">
        <f>'Matrix  Kinder mit Behinderung'!B3</f>
        <v>0</v>
      </c>
      <c r="B5" s="3"/>
    </row>
    <row r="6" spans="1:7" ht="13.5" thickBot="1" x14ac:dyDescent="0.25"/>
    <row r="7" spans="1:7" ht="13.5" thickBot="1" x14ac:dyDescent="0.25">
      <c r="A7" s="5" t="s">
        <v>0</v>
      </c>
      <c r="B7" s="6" t="s">
        <v>74</v>
      </c>
      <c r="C7" s="6"/>
      <c r="D7" s="31"/>
      <c r="E7" s="7"/>
      <c r="F7" s="26"/>
    </row>
    <row r="8" spans="1:7" x14ac:dyDescent="0.2">
      <c r="A8" s="9" t="s">
        <v>1</v>
      </c>
      <c r="B8" s="10" t="s">
        <v>2</v>
      </c>
      <c r="C8" s="10" t="s">
        <v>3</v>
      </c>
      <c r="D8" s="32" t="s">
        <v>4</v>
      </c>
      <c r="E8" s="14" t="s">
        <v>5</v>
      </c>
    </row>
    <row r="9" spans="1:7" x14ac:dyDescent="0.2">
      <c r="A9" s="11" t="s">
        <v>8</v>
      </c>
      <c r="B9" s="12">
        <v>25</v>
      </c>
      <c r="C9" s="13">
        <v>6697.57</v>
      </c>
      <c r="D9" s="33"/>
      <c r="E9" s="14">
        <f>C9*D9</f>
        <v>0</v>
      </c>
      <c r="F9" s="60"/>
    </row>
    <row r="10" spans="1:7" x14ac:dyDescent="0.2">
      <c r="A10" s="11" t="s">
        <v>9</v>
      </c>
      <c r="B10" s="12">
        <v>35</v>
      </c>
      <c r="C10" s="13">
        <v>9003.74</v>
      </c>
      <c r="D10" s="33"/>
      <c r="E10" s="14">
        <f t="shared" ref="E10:E23" si="0">C10*D10</f>
        <v>0</v>
      </c>
      <c r="F10" s="60"/>
    </row>
    <row r="11" spans="1:7" ht="13.5" thickBot="1" x14ac:dyDescent="0.25">
      <c r="A11" s="15" t="s">
        <v>10</v>
      </c>
      <c r="B11" s="16">
        <v>45</v>
      </c>
      <c r="C11" s="17">
        <v>11558.19</v>
      </c>
      <c r="D11" s="34"/>
      <c r="E11" s="14">
        <f t="shared" si="0"/>
        <v>0</v>
      </c>
      <c r="F11" s="60"/>
    </row>
    <row r="12" spans="1:7" ht="13.5" thickBot="1" x14ac:dyDescent="0.25">
      <c r="A12" s="8"/>
      <c r="B12" s="8"/>
      <c r="C12" s="18"/>
      <c r="D12" s="35"/>
      <c r="E12" s="14"/>
      <c r="F12" s="60"/>
    </row>
    <row r="13" spans="1:7" ht="13.5" thickBot="1" x14ac:dyDescent="0.25">
      <c r="A13" s="5" t="s">
        <v>11</v>
      </c>
      <c r="B13" s="6" t="s">
        <v>12</v>
      </c>
      <c r="C13" s="19"/>
      <c r="D13" s="32"/>
      <c r="E13" s="14"/>
      <c r="F13" s="60"/>
    </row>
    <row r="14" spans="1:7" x14ac:dyDescent="0.2">
      <c r="A14" s="9" t="s">
        <v>1</v>
      </c>
      <c r="B14" s="10" t="s">
        <v>2</v>
      </c>
      <c r="C14" s="20" t="s">
        <v>3</v>
      </c>
      <c r="D14" s="32" t="s">
        <v>32</v>
      </c>
      <c r="E14" s="14"/>
      <c r="F14" s="60"/>
    </row>
    <row r="15" spans="1:7" x14ac:dyDescent="0.2">
      <c r="A15" s="11" t="s">
        <v>13</v>
      </c>
      <c r="B15" s="12">
        <v>25</v>
      </c>
      <c r="C15" s="13">
        <v>14200.09</v>
      </c>
      <c r="D15" s="33"/>
      <c r="E15" s="14">
        <f t="shared" si="0"/>
        <v>0</v>
      </c>
      <c r="F15" s="60"/>
    </row>
    <row r="16" spans="1:7" x14ac:dyDescent="0.2">
      <c r="A16" s="11" t="s">
        <v>14</v>
      </c>
      <c r="B16" s="12">
        <v>35</v>
      </c>
      <c r="C16" s="13">
        <v>19215.330000000002</v>
      </c>
      <c r="D16" s="33"/>
      <c r="E16" s="14">
        <f t="shared" si="0"/>
        <v>0</v>
      </c>
      <c r="F16" s="60"/>
      <c r="G16">
        <v>1</v>
      </c>
    </row>
    <row r="17" spans="1:11" ht="13.5" thickBot="1" x14ac:dyDescent="0.25">
      <c r="A17" s="15" t="s">
        <v>15</v>
      </c>
      <c r="B17" s="16">
        <v>45</v>
      </c>
      <c r="C17" s="17">
        <v>24646.2</v>
      </c>
      <c r="D17" s="34"/>
      <c r="E17" s="14">
        <f t="shared" si="0"/>
        <v>0</v>
      </c>
      <c r="F17" s="60"/>
    </row>
    <row r="18" spans="1:11" ht="13.5" thickBot="1" x14ac:dyDescent="0.25">
      <c r="A18" s="8"/>
      <c r="B18" s="8"/>
      <c r="C18" s="18"/>
      <c r="D18" s="35"/>
      <c r="E18" s="14"/>
      <c r="F18" s="60"/>
    </row>
    <row r="19" spans="1:11" ht="13.5" thickBot="1" x14ac:dyDescent="0.25">
      <c r="A19" s="5" t="s">
        <v>16</v>
      </c>
      <c r="B19" s="6" t="s">
        <v>76</v>
      </c>
      <c r="C19" s="19"/>
      <c r="D19" s="36"/>
      <c r="E19" s="14"/>
      <c r="F19" s="60"/>
    </row>
    <row r="20" spans="1:11" x14ac:dyDescent="0.2">
      <c r="A20" s="21" t="s">
        <v>1</v>
      </c>
      <c r="B20" s="10" t="s">
        <v>2</v>
      </c>
      <c r="C20" s="20" t="s">
        <v>3</v>
      </c>
      <c r="D20" s="32" t="s">
        <v>4</v>
      </c>
      <c r="E20" s="14"/>
      <c r="F20" s="60"/>
    </row>
    <row r="21" spans="1:11" x14ac:dyDescent="0.2">
      <c r="A21" s="11" t="s">
        <v>17</v>
      </c>
      <c r="B21" s="12">
        <v>25</v>
      </c>
      <c r="C21" s="13">
        <v>5251.59</v>
      </c>
      <c r="D21" s="33"/>
      <c r="E21" s="14">
        <f t="shared" si="0"/>
        <v>0</v>
      </c>
      <c r="F21" s="60"/>
    </row>
    <row r="22" spans="1:11" x14ac:dyDescent="0.2">
      <c r="A22" s="11" t="s">
        <v>18</v>
      </c>
      <c r="B22" s="12">
        <v>35</v>
      </c>
      <c r="C22" s="13">
        <v>7066.89</v>
      </c>
      <c r="D22" s="37"/>
      <c r="E22" s="14">
        <f t="shared" si="0"/>
        <v>0</v>
      </c>
      <c r="F22" s="60"/>
    </row>
    <row r="23" spans="1:11" ht="13.5" thickBot="1" x14ac:dyDescent="0.25">
      <c r="A23" s="15" t="s">
        <v>10</v>
      </c>
      <c r="B23" s="16">
        <v>45</v>
      </c>
      <c r="C23" s="17">
        <v>10269.459999999999</v>
      </c>
      <c r="D23" s="38"/>
      <c r="E23" s="14">
        <f t="shared" si="0"/>
        <v>0</v>
      </c>
      <c r="F23" s="60"/>
      <c r="J23">
        <f t="shared" ref="J23" si="1">C24*1.015</f>
        <v>0</v>
      </c>
    </row>
    <row r="24" spans="1:11" x14ac:dyDescent="0.2">
      <c r="E24" s="39">
        <f>SUM(E21:E23,E9:E11,E15:E17)</f>
        <v>0</v>
      </c>
      <c r="F24" s="39"/>
    </row>
    <row r="25" spans="1:11" x14ac:dyDescent="0.2">
      <c r="E25" s="39"/>
      <c r="F25" s="39"/>
    </row>
    <row r="26" spans="1:11" x14ac:dyDescent="0.2">
      <c r="E26" s="39"/>
      <c r="F26" s="39"/>
    </row>
    <row r="27" spans="1:11" x14ac:dyDescent="0.2">
      <c r="A27" s="22" t="s">
        <v>33</v>
      </c>
      <c r="D27" s="30">
        <f>SUM(D9,D10,D11,D15,D16,D17,D21,D22,D23,)</f>
        <v>0</v>
      </c>
    </row>
    <row r="28" spans="1:11" x14ac:dyDescent="0.2">
      <c r="A28" s="22" t="s">
        <v>133</v>
      </c>
      <c r="D28" s="70">
        <v>0</v>
      </c>
      <c r="J28" s="24" t="s">
        <v>61</v>
      </c>
      <c r="K28" s="58" t="s">
        <v>60</v>
      </c>
    </row>
    <row r="29" spans="1:11" x14ac:dyDescent="0.2">
      <c r="A29" s="22" t="s">
        <v>270</v>
      </c>
      <c r="D29" s="70">
        <v>0</v>
      </c>
      <c r="J29" s="59"/>
      <c r="K29" s="59" t="s">
        <v>131</v>
      </c>
    </row>
    <row r="30" spans="1:11" x14ac:dyDescent="0.2">
      <c r="A30" s="22" t="s">
        <v>62</v>
      </c>
      <c r="D30" s="69">
        <v>1</v>
      </c>
      <c r="J30" t="s">
        <v>48</v>
      </c>
      <c r="K30">
        <v>1</v>
      </c>
    </row>
    <row r="31" spans="1:11" x14ac:dyDescent="0.2">
      <c r="A31" s="22" t="s">
        <v>34</v>
      </c>
      <c r="J31" t="s">
        <v>49</v>
      </c>
      <c r="K31">
        <v>0.92</v>
      </c>
    </row>
    <row r="32" spans="1:11" x14ac:dyDescent="0.2">
      <c r="A32" s="22" t="s">
        <v>272</v>
      </c>
      <c r="C32" s="40">
        <f>'Matrix  Kinder mit Behinderung'!N33*1416.71+'Matrix  Kinder mit Behinderung'!N34*54.65+'Matrix  Kinder mit Behinderung'!N35*519.27+'Matrix  Kinder mit Behinderung'!N36*147.8+'Matrix  Kinder mit Behinderung'!N37*147.81+'Matrix  Kinder mit Behinderung'!N38*147.8+'Matrix  Kinder mit Behinderung'!N39*1416.7+'Matrix  Kinder mit Behinderung'!N40*54.66+'Matrix  Kinder mit Behinderung'!N41*519.27+'Matrix  Kinder mit Behinderung'!N42*147.8+'Matrix  Kinder mit Behinderung'!N43*147.81+'Matrix  Kinder mit Behinderung'!N44*147.8+'Matrix  Kinder mit Behinderung'!N45*1416.7+'Matrix  Kinder mit Behinderung'!N46*54.66+'Matrix  Kinder mit Behinderung'!N47*519.27+'Matrix  Kinder mit Behinderung'!N48*147.8+'Matrix  Kinder mit Behinderung'!N49*147.81+'Matrix  Kinder mit Behinderung'!N50*147.8+'Matrix  Kinder mit Behinderung'!N51*1416.7+'Matrix  Kinder mit Behinderung'!N52*54.66</f>
        <v>0</v>
      </c>
      <c r="J32" t="s">
        <v>50</v>
      </c>
      <c r="K32">
        <v>0.83</v>
      </c>
    </row>
    <row r="33" spans="1:11" x14ac:dyDescent="0.2">
      <c r="A33" s="22"/>
      <c r="C33" s="40"/>
      <c r="J33" t="s">
        <v>51</v>
      </c>
      <c r="K33">
        <v>0.75</v>
      </c>
    </row>
    <row r="34" spans="1:11" x14ac:dyDescent="0.2">
      <c r="A34" s="22" t="s">
        <v>271</v>
      </c>
      <c r="C34" s="40">
        <f>D29</f>
        <v>0</v>
      </c>
      <c r="J34" t="s">
        <v>52</v>
      </c>
      <c r="K34">
        <v>0.67</v>
      </c>
    </row>
    <row r="35" spans="1:11" x14ac:dyDescent="0.2">
      <c r="A35" s="22" t="s">
        <v>35</v>
      </c>
      <c r="D35" s="41">
        <f>C32+C33+C34</f>
        <v>0</v>
      </c>
      <c r="J35" t="s">
        <v>53</v>
      </c>
      <c r="K35">
        <v>0.57999999999999996</v>
      </c>
    </row>
    <row r="36" spans="1:11" x14ac:dyDescent="0.2">
      <c r="A36" s="22" t="s">
        <v>106</v>
      </c>
      <c r="D36" s="42">
        <f>((D27-D28)*23032.76+(D28-D17)*24641.34+D17*26596.42)-E24</f>
        <v>0</v>
      </c>
      <c r="J36" t="s">
        <v>54</v>
      </c>
      <c r="K36">
        <v>0.5</v>
      </c>
    </row>
    <row r="37" spans="1:11" x14ac:dyDescent="0.2">
      <c r="A37" s="22" t="s">
        <v>36</v>
      </c>
      <c r="D37" s="41">
        <f>SUM(D32:D36)</f>
        <v>0</v>
      </c>
      <c r="E37" s="39"/>
      <c r="F37" s="39"/>
      <c r="J37" t="s">
        <v>55</v>
      </c>
      <c r="K37">
        <v>0.42</v>
      </c>
    </row>
    <row r="38" spans="1:11" x14ac:dyDescent="0.2">
      <c r="A38" s="22"/>
      <c r="D38" s="41"/>
      <c r="E38" s="39"/>
      <c r="F38" s="39"/>
      <c r="J38" t="s">
        <v>56</v>
      </c>
      <c r="K38">
        <v>0.33</v>
      </c>
    </row>
    <row r="39" spans="1:11" x14ac:dyDescent="0.2">
      <c r="E39" s="39"/>
      <c r="F39" s="39"/>
      <c r="J39" t="s">
        <v>57</v>
      </c>
      <c r="K39">
        <v>0.25</v>
      </c>
    </row>
    <row r="40" spans="1:11" x14ac:dyDescent="0.2">
      <c r="A40" s="22" t="s">
        <v>47</v>
      </c>
      <c r="D40" s="54"/>
      <c r="J40" t="s">
        <v>58</v>
      </c>
      <c r="K40">
        <v>0.17</v>
      </c>
    </row>
    <row r="41" spans="1:11" x14ac:dyDescent="0.2">
      <c r="A41" s="22" t="s">
        <v>86</v>
      </c>
      <c r="E41" s="39"/>
      <c r="F41" s="39"/>
      <c r="J41" t="s">
        <v>59</v>
      </c>
      <c r="K41">
        <v>0.08</v>
      </c>
    </row>
    <row r="42" spans="1:11" x14ac:dyDescent="0.2">
      <c r="A42" s="22"/>
      <c r="E42" s="39"/>
      <c r="F42" s="39"/>
    </row>
    <row r="43" spans="1:11" ht="21" x14ac:dyDescent="0.35">
      <c r="A43" s="259" t="s">
        <v>274</v>
      </c>
      <c r="B43" s="259"/>
      <c r="C43" s="259"/>
      <c r="D43" s="259"/>
    </row>
    <row r="44" spans="1:11" ht="21" x14ac:dyDescent="0.35">
      <c r="A44" s="259" t="s">
        <v>275</v>
      </c>
      <c r="B44" s="259"/>
      <c r="C44" s="259"/>
      <c r="D44" s="259"/>
    </row>
    <row r="45" spans="1:11" x14ac:dyDescent="0.2">
      <c r="D45"/>
    </row>
    <row r="46" spans="1:11" x14ac:dyDescent="0.2">
      <c r="A46" s="62" t="s">
        <v>276</v>
      </c>
      <c r="B46" s="62" t="s">
        <v>277</v>
      </c>
      <c r="C46" s="62" t="s">
        <v>278</v>
      </c>
      <c r="D46" s="62" t="s">
        <v>279</v>
      </c>
    </row>
    <row r="47" spans="1:11" x14ac:dyDescent="0.2">
      <c r="A47">
        <v>1</v>
      </c>
      <c r="B47">
        <v>19</v>
      </c>
      <c r="C47">
        <v>0.75</v>
      </c>
      <c r="D47">
        <f>Tabelle1[[#This Row],[benötigte Fachkraftstunden]]+Tabelle1[[#This Row],[Fallmanagement -  Stunden]]</f>
        <v>19.75</v>
      </c>
    </row>
    <row r="48" spans="1:11" x14ac:dyDescent="0.2">
      <c r="A48">
        <v>2</v>
      </c>
      <c r="B48">
        <v>27</v>
      </c>
      <c r="C48">
        <v>1.5</v>
      </c>
      <c r="D48">
        <f>Tabelle1[[#This Row],[benötigte Fachkraftstunden]]+Tabelle1[[#This Row],[Fallmanagement -  Stunden]]</f>
        <v>28.5</v>
      </c>
    </row>
    <row r="49" spans="1:8" x14ac:dyDescent="0.2">
      <c r="A49">
        <v>3</v>
      </c>
      <c r="B49">
        <v>39</v>
      </c>
      <c r="C49">
        <v>2</v>
      </c>
      <c r="D49">
        <f>Tabelle1[[#This Row],[benötigte Fachkraftstunden]]+Tabelle1[[#This Row],[Fallmanagement -  Stunden]]</f>
        <v>41</v>
      </c>
    </row>
    <row r="50" spans="1:8" x14ac:dyDescent="0.2">
      <c r="A50">
        <v>4</v>
      </c>
      <c r="B50">
        <v>48</v>
      </c>
      <c r="C50">
        <v>2.5</v>
      </c>
      <c r="D50">
        <f>Tabelle1[[#This Row],[benötigte Fachkraftstunden]]+Tabelle1[[#This Row],[Fallmanagement -  Stunden]]</f>
        <v>50.5</v>
      </c>
    </row>
    <row r="51" spans="1:8" x14ac:dyDescent="0.2">
      <c r="A51">
        <v>5</v>
      </c>
      <c r="B51">
        <v>57</v>
      </c>
      <c r="C51">
        <v>3</v>
      </c>
      <c r="D51">
        <f>Tabelle1[[#This Row],[benötigte Fachkraftstunden]]+Tabelle1[[#This Row],[Fallmanagement -  Stunden]]</f>
        <v>60</v>
      </c>
    </row>
    <row r="52" spans="1:8" x14ac:dyDescent="0.2">
      <c r="A52">
        <v>6</v>
      </c>
      <c r="B52">
        <v>66</v>
      </c>
      <c r="C52">
        <v>3.5</v>
      </c>
      <c r="D52">
        <f>Tabelle1[[#This Row],[benötigte Fachkraftstunden]]+Tabelle1[[#This Row],[Fallmanagement -  Stunden]]</f>
        <v>69.5</v>
      </c>
    </row>
    <row r="53" spans="1:8" x14ac:dyDescent="0.2">
      <c r="A53">
        <v>7</v>
      </c>
      <c r="B53" s="254">
        <v>85</v>
      </c>
      <c r="C53">
        <v>4</v>
      </c>
      <c r="D53">
        <f>Tabelle1[[#This Row],[benötigte Fachkraftstunden]]+Tabelle1[[#This Row],[Fallmanagement -  Stunden]]</f>
        <v>89</v>
      </c>
      <c r="G53" s="73"/>
      <c r="H53" s="73"/>
    </row>
    <row r="54" spans="1:8" x14ac:dyDescent="0.2">
      <c r="A54">
        <v>8</v>
      </c>
      <c r="B54" s="254">
        <v>93</v>
      </c>
      <c r="C54">
        <v>4.5</v>
      </c>
      <c r="D54">
        <f>Tabelle1[[#This Row],[benötigte Fachkraftstunden]]+Tabelle1[[#This Row],[Fallmanagement -  Stunden]]</f>
        <v>97.5</v>
      </c>
      <c r="G54" s="73"/>
    </row>
    <row r="55" spans="1:8" x14ac:dyDescent="0.2">
      <c r="A55">
        <v>9</v>
      </c>
      <c r="B55" s="254">
        <v>105</v>
      </c>
      <c r="C55">
        <v>5</v>
      </c>
      <c r="D55">
        <f>SUM(Tabelle1[[#This Row],[benötigte Fachkraftstunden]]+Tabelle1[[#This Row],[Fallmanagement -  Stunden]])</f>
        <v>110</v>
      </c>
      <c r="G55" s="73"/>
    </row>
    <row r="56" spans="1:8" x14ac:dyDescent="0.2">
      <c r="A56">
        <v>10</v>
      </c>
      <c r="B56" s="254">
        <v>114</v>
      </c>
      <c r="C56">
        <v>5.5</v>
      </c>
      <c r="D56">
        <f>SUM(Tabelle1[[#This Row],[benötigte Fachkraftstunden]]+Tabelle1[[#This Row],[Fallmanagement -  Stunden]])</f>
        <v>119.5</v>
      </c>
      <c r="G56" s="73"/>
    </row>
    <row r="57" spans="1:8" x14ac:dyDescent="0.2">
      <c r="A57">
        <v>11</v>
      </c>
      <c r="B57" s="254">
        <v>123</v>
      </c>
      <c r="C57">
        <v>6</v>
      </c>
      <c r="D57">
        <f>SUM(Tabelle1[[#This Row],[benötigte Fachkraftstunden]]+Tabelle1[[#This Row],[Fallmanagement -  Stunden]])</f>
        <v>129</v>
      </c>
      <c r="G57" s="73"/>
    </row>
    <row r="58" spans="1:8" x14ac:dyDescent="0.2">
      <c r="A58">
        <v>12</v>
      </c>
      <c r="B58" s="254">
        <v>132</v>
      </c>
      <c r="C58">
        <v>6.5</v>
      </c>
      <c r="D58">
        <f>SUM(Tabelle1[[#This Row],[benötigte Fachkraftstunden]]+Tabelle1[[#This Row],[Fallmanagement -  Stunden]])</f>
        <v>138.5</v>
      </c>
      <c r="G58" s="73"/>
    </row>
    <row r="59" spans="1:8" x14ac:dyDescent="0.2">
      <c r="A59">
        <v>13</v>
      </c>
      <c r="B59" s="254">
        <v>151</v>
      </c>
      <c r="C59">
        <v>7</v>
      </c>
      <c r="D59">
        <f>SUM(Tabelle1[[#This Row],[benötigte Fachkraftstunden]]+Tabelle1[[#This Row],[Fallmanagement -  Stunden]])</f>
        <v>158</v>
      </c>
      <c r="G59" s="73"/>
    </row>
    <row r="60" spans="1:8" x14ac:dyDescent="0.2">
      <c r="A60">
        <v>14</v>
      </c>
      <c r="B60" s="254">
        <v>159</v>
      </c>
      <c r="C60">
        <v>7.5</v>
      </c>
      <c r="D60">
        <f>SUM(Tabelle1[[#This Row],[benötigte Fachkraftstunden]]+Tabelle1[[#This Row],[Fallmanagement -  Stunden]])</f>
        <v>166.5</v>
      </c>
      <c r="G60" s="73"/>
    </row>
    <row r="61" spans="1:8" x14ac:dyDescent="0.2">
      <c r="A61">
        <v>15</v>
      </c>
      <c r="B61" s="254">
        <v>171</v>
      </c>
      <c r="C61">
        <v>8</v>
      </c>
      <c r="D61">
        <f>SUM(Tabelle1[[#This Row],[benötigte Fachkraftstunden]]+Tabelle1[[#This Row],[Fallmanagement -  Stunden]])</f>
        <v>179</v>
      </c>
    </row>
    <row r="62" spans="1:8" x14ac:dyDescent="0.2">
      <c r="A62">
        <v>16</v>
      </c>
      <c r="B62" s="254">
        <v>180</v>
      </c>
      <c r="C62">
        <v>8.5</v>
      </c>
      <c r="D62">
        <f>SUM(Tabelle1[[#This Row],[benötigte Fachkraftstunden]]+Tabelle1[[#This Row],[Fallmanagement -  Stunden]])</f>
        <v>188.5</v>
      </c>
    </row>
    <row r="63" spans="1:8" x14ac:dyDescent="0.2">
      <c r="A63">
        <v>17</v>
      </c>
      <c r="B63" s="254">
        <v>189</v>
      </c>
      <c r="C63">
        <v>9</v>
      </c>
      <c r="D63">
        <f>SUM(Tabelle1[[#This Row],[benötigte Fachkraftstunden]]+Tabelle1[[#This Row],[Fallmanagement -  Stunden]])</f>
        <v>198</v>
      </c>
    </row>
    <row r="64" spans="1:8" x14ac:dyDescent="0.2">
      <c r="A64">
        <v>18</v>
      </c>
      <c r="B64" s="254">
        <v>198</v>
      </c>
      <c r="C64">
        <v>9.5</v>
      </c>
      <c r="D64">
        <f>SUM(Tabelle1[[#This Row],[benötigte Fachkraftstunden]]+Tabelle1[[#This Row],[Fallmanagement -  Stunden]])</f>
        <v>207.5</v>
      </c>
    </row>
    <row r="65" spans="1:4" x14ac:dyDescent="0.2">
      <c r="A65">
        <v>19</v>
      </c>
      <c r="B65" s="254">
        <v>217</v>
      </c>
      <c r="C65">
        <v>10</v>
      </c>
      <c r="D65">
        <f>SUM(Tabelle1[[#This Row],[benötigte Fachkraftstunden]]+Tabelle1[[#This Row],[Fallmanagement -  Stunden]])</f>
        <v>227</v>
      </c>
    </row>
    <row r="66" spans="1:4" x14ac:dyDescent="0.2">
      <c r="A66">
        <v>20</v>
      </c>
      <c r="B66" s="254">
        <v>225</v>
      </c>
      <c r="C66">
        <v>10.5</v>
      </c>
      <c r="D66">
        <f>SUM(Tabelle1[[#This Row],[benötigte Fachkraftstunden]]+Tabelle1[[#This Row],[Fallmanagement -  Stunden]])</f>
        <v>235.5</v>
      </c>
    </row>
    <row r="67" spans="1:4" x14ac:dyDescent="0.2">
      <c r="A67">
        <v>21</v>
      </c>
      <c r="B67">
        <v>237</v>
      </c>
      <c r="C67">
        <v>11</v>
      </c>
      <c r="D67" s="255">
        <f>SUM(Tabelle1[[#This Row],[benötigte Fachkraftstunden]]+Tabelle1[[#This Row],[Fallmanagement -  Stunden]])</f>
        <v>248</v>
      </c>
    </row>
    <row r="68" spans="1:4" x14ac:dyDescent="0.2">
      <c r="A68">
        <v>22</v>
      </c>
      <c r="B68">
        <v>246</v>
      </c>
      <c r="C68">
        <v>11.5</v>
      </c>
      <c r="D68" s="255">
        <f>SUM(Tabelle1[[#This Row],[benötigte Fachkraftstunden]]+Tabelle1[[#This Row],[Fallmanagement -  Stunden]])</f>
        <v>257.5</v>
      </c>
    </row>
    <row r="69" spans="1:4" x14ac:dyDescent="0.2">
      <c r="A69">
        <v>23</v>
      </c>
      <c r="B69">
        <v>255</v>
      </c>
      <c r="C69">
        <v>12</v>
      </c>
      <c r="D69" s="255">
        <f>SUM(Tabelle1[[#This Row],[benötigte Fachkraftstunden]]+Tabelle1[[#This Row],[Fallmanagement -  Stunden]])</f>
        <v>267</v>
      </c>
    </row>
    <row r="70" spans="1:4" x14ac:dyDescent="0.2">
      <c r="A70">
        <v>24</v>
      </c>
      <c r="B70">
        <v>264</v>
      </c>
      <c r="C70">
        <v>12.5</v>
      </c>
      <c r="D70" s="255">
        <f>SUM(Tabelle1[[#This Row],[benötigte Fachkraftstunden]]+Tabelle1[[#This Row],[Fallmanagement -  Stunden]])</f>
        <v>276.5</v>
      </c>
    </row>
    <row r="71" spans="1:4" x14ac:dyDescent="0.2">
      <c r="A71">
        <v>25</v>
      </c>
      <c r="B71">
        <v>283</v>
      </c>
      <c r="C71">
        <v>13</v>
      </c>
      <c r="D71" s="255">
        <f>SUM(Tabelle1[[#This Row],[benötigte Fachkraftstunden]]+Tabelle1[[#This Row],[Fallmanagement -  Stunden]])</f>
        <v>296</v>
      </c>
    </row>
  </sheetData>
  <sheetProtection algorithmName="SHA-512" hashValue="o5hIZTPEWKbYvdGMDUsFcYzCRIxrUL4AGsLaLDK4I1tmLHqAiLQl4NAmN/bY7VGqwgOk17mOYmD/jAiSt1CSvQ==" saltValue="GFi+Izi7hp1yUruxSyQyIQ==" spinCount="100000" sheet="1" objects="1" scenarios="1"/>
  <protectedRanges>
    <protectedRange password="BFBA" sqref="D28:D30" name="Bereich2"/>
  </protectedRanges>
  <customSheetViews>
    <customSheetView guid="{96787B8E-1027-4CDB-BE4F-BF8F8230409C}" scale="90" fitToPage="1">
      <selection activeCell="D30" sqref="D30"/>
      <pageMargins left="0.78740157499999996" right="0.78740157499999996" top="0.984251969" bottom="0.984251969" header="0.4921259845" footer="0.4921259845"/>
      <pageSetup paperSize="9" scale="72" orientation="landscape" verticalDpi="0" r:id="rId1"/>
      <headerFooter alignWithMargins="0"/>
    </customSheetView>
  </customSheetViews>
  <mergeCells count="2">
    <mergeCell ref="A43:D43"/>
    <mergeCell ref="A44:D44"/>
  </mergeCells>
  <phoneticPr fontId="6" type="noConversion"/>
  <pageMargins left="0.78740157499999996" right="0.78740157499999996" top="0.984251969" bottom="0.984251969" header="0.4921259845" footer="0.4921259845"/>
  <pageSetup paperSize="9" scale="72" orientation="landscape" r:id="rId2"/>
  <headerFooter alignWithMargins="0"/>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9"/>
  <sheetViews>
    <sheetView zoomScaleNormal="100" workbookViewId="0">
      <selection activeCell="D21" sqref="D21"/>
    </sheetView>
  </sheetViews>
  <sheetFormatPr baseColWidth="10" defaultColWidth="11.42578125" defaultRowHeight="12.75" x14ac:dyDescent="0.2"/>
  <cols>
    <col min="1" max="1" width="38.28515625" style="84" customWidth="1"/>
    <col min="2" max="2" width="11.7109375" style="84" bestFit="1" customWidth="1"/>
    <col min="3" max="3" width="23.7109375" style="84" customWidth="1"/>
    <col min="4" max="4" width="24.85546875" style="84" customWidth="1"/>
    <col min="5" max="5" width="31.5703125" style="84" customWidth="1"/>
    <col min="6" max="6" width="23.140625" style="84" customWidth="1"/>
    <col min="7" max="7" width="11.7109375" style="84" bestFit="1" customWidth="1"/>
    <col min="8" max="8" width="14.85546875" style="84" bestFit="1" customWidth="1"/>
    <col min="9" max="9" width="17" style="84" customWidth="1"/>
    <col min="10" max="10" width="12.5703125" style="84" bestFit="1" customWidth="1"/>
    <col min="11" max="16384" width="11.42578125" style="84"/>
  </cols>
  <sheetData>
    <row r="1" spans="1:10" ht="15" x14ac:dyDescent="0.2">
      <c r="A1" s="260" t="s">
        <v>286</v>
      </c>
      <c r="B1" s="260"/>
      <c r="C1" s="260"/>
      <c r="D1" s="260"/>
      <c r="E1" s="260"/>
      <c r="F1" s="260"/>
      <c r="G1" s="260"/>
      <c r="H1" s="260"/>
    </row>
    <row r="2" spans="1:10" ht="18.75" thickBot="1" x14ac:dyDescent="0.3">
      <c r="A2" s="101"/>
      <c r="B2" s="101"/>
      <c r="C2" s="101" t="s">
        <v>63</v>
      </c>
      <c r="D2" s="240">
        <f>'Matrix  Kinder mit Behinderung'!B3</f>
        <v>0</v>
      </c>
      <c r="E2" s="101"/>
      <c r="F2" s="230"/>
      <c r="G2" s="230"/>
      <c r="H2" s="230"/>
      <c r="I2" s="208"/>
    </row>
    <row r="3" spans="1:10" ht="13.5" thickBot="1" x14ac:dyDescent="0.25">
      <c r="A3" s="102"/>
      <c r="B3" s="102"/>
      <c r="C3" s="102"/>
      <c r="D3" s="103"/>
      <c r="E3" s="104"/>
      <c r="F3" s="105"/>
      <c r="G3" s="106"/>
      <c r="H3" s="138"/>
      <c r="I3"/>
    </row>
    <row r="4" spans="1:10" ht="13.5" thickBot="1" x14ac:dyDescent="0.25">
      <c r="A4" s="107" t="s">
        <v>0</v>
      </c>
      <c r="B4" s="108" t="s">
        <v>74</v>
      </c>
      <c r="C4" s="108"/>
      <c r="D4" s="109"/>
      <c r="E4" s="110"/>
      <c r="F4" s="111"/>
      <c r="G4" s="112"/>
      <c r="H4" s="138"/>
      <c r="I4" s="8"/>
    </row>
    <row r="5" spans="1:10" ht="18.75" thickBot="1" x14ac:dyDescent="0.3">
      <c r="A5" s="113" t="s">
        <v>1</v>
      </c>
      <c r="B5" s="114" t="s">
        <v>2</v>
      </c>
      <c r="C5" s="114" t="s">
        <v>3</v>
      </c>
      <c r="D5" s="87" t="s">
        <v>4</v>
      </c>
      <c r="E5" s="126" t="s">
        <v>5</v>
      </c>
      <c r="F5" s="127" t="s">
        <v>153</v>
      </c>
      <c r="G5" s="128" t="s">
        <v>154</v>
      </c>
      <c r="H5" s="191" t="s">
        <v>155</v>
      </c>
      <c r="I5" s="191" t="s">
        <v>168</v>
      </c>
    </row>
    <row r="6" spans="1:10" x14ac:dyDescent="0.2">
      <c r="A6" s="115" t="s">
        <v>8</v>
      </c>
      <c r="B6" s="116">
        <v>25</v>
      </c>
      <c r="C6" s="117">
        <v>6697.57</v>
      </c>
      <c r="D6" s="43"/>
      <c r="E6" s="129">
        <f>C6*D6</f>
        <v>0</v>
      </c>
      <c r="F6" s="130">
        <f>2.75*D6</f>
        <v>0</v>
      </c>
      <c r="G6" s="130"/>
      <c r="H6" s="198">
        <f>D6*0.25</f>
        <v>0</v>
      </c>
      <c r="I6" s="237"/>
      <c r="J6" s="206"/>
    </row>
    <row r="7" spans="1:10" x14ac:dyDescent="0.2">
      <c r="A7" s="115" t="s">
        <v>9</v>
      </c>
      <c r="B7" s="116">
        <v>35</v>
      </c>
      <c r="C7" s="117">
        <v>9003.74</v>
      </c>
      <c r="D7" s="43"/>
      <c r="E7" s="129">
        <f>C7*D7</f>
        <v>0</v>
      </c>
      <c r="F7" s="130">
        <f>3.85*D7</f>
        <v>0</v>
      </c>
      <c r="G7" s="130"/>
      <c r="H7" s="198">
        <f>D7*0.35</f>
        <v>0</v>
      </c>
      <c r="I7" s="237"/>
      <c r="J7" s="206"/>
    </row>
    <row r="8" spans="1:10" ht="13.5" thickBot="1" x14ac:dyDescent="0.25">
      <c r="A8" s="118" t="s">
        <v>10</v>
      </c>
      <c r="B8" s="119">
        <v>45</v>
      </c>
      <c r="C8" s="120">
        <v>11558.19</v>
      </c>
      <c r="D8" s="44"/>
      <c r="E8" s="129">
        <f>C8*D8</f>
        <v>0</v>
      </c>
      <c r="F8" s="131">
        <f>4.95*D8</f>
        <v>0</v>
      </c>
      <c r="G8" s="131"/>
      <c r="H8" s="199">
        <f>D8*0.45</f>
        <v>0</v>
      </c>
      <c r="I8" s="237"/>
      <c r="J8" s="206"/>
    </row>
    <row r="9" spans="1:10" ht="13.5" thickBot="1" x14ac:dyDescent="0.25">
      <c r="A9" s="121"/>
      <c r="B9" s="121"/>
      <c r="C9" s="122"/>
      <c r="D9" s="86"/>
      <c r="E9" s="132"/>
      <c r="F9" s="133"/>
      <c r="G9" s="134"/>
      <c r="H9" s="134"/>
      <c r="I9" s="221"/>
      <c r="J9" s="206"/>
    </row>
    <row r="10" spans="1:10" ht="13.5" thickBot="1" x14ac:dyDescent="0.25">
      <c r="A10" s="107" t="s">
        <v>11</v>
      </c>
      <c r="B10" s="108" t="s">
        <v>12</v>
      </c>
      <c r="C10" s="123"/>
      <c r="D10" s="85"/>
      <c r="E10" s="135"/>
      <c r="F10" s="133"/>
      <c r="G10" s="134"/>
      <c r="H10" s="134"/>
      <c r="I10" s="221"/>
      <c r="J10" s="206"/>
    </row>
    <row r="11" spans="1:10" x14ac:dyDescent="0.2">
      <c r="A11" s="113" t="s">
        <v>1</v>
      </c>
      <c r="B11" s="114" t="s">
        <v>2</v>
      </c>
      <c r="C11" s="124" t="s">
        <v>3</v>
      </c>
      <c r="D11" s="87" t="s">
        <v>4</v>
      </c>
      <c r="E11" s="136" t="s">
        <v>5</v>
      </c>
      <c r="F11" s="137" t="s">
        <v>6</v>
      </c>
      <c r="G11" s="137" t="s">
        <v>7</v>
      </c>
      <c r="H11" s="200" t="s">
        <v>107</v>
      </c>
      <c r="I11" s="222" t="s">
        <v>152</v>
      </c>
      <c r="J11" s="206"/>
    </row>
    <row r="12" spans="1:10" x14ac:dyDescent="0.2">
      <c r="A12" s="115" t="s">
        <v>13</v>
      </c>
      <c r="B12" s="116">
        <v>25</v>
      </c>
      <c r="C12" s="117">
        <v>14200.09</v>
      </c>
      <c r="D12" s="43"/>
      <c r="E12" s="129">
        <f>C12*D12</f>
        <v>0</v>
      </c>
      <c r="F12" s="130">
        <f>5.5*D12</f>
        <v>0</v>
      </c>
      <c r="G12" s="130"/>
      <c r="H12" s="198">
        <f>D12*0.5</f>
        <v>0</v>
      </c>
      <c r="I12" s="237"/>
      <c r="J12" s="206"/>
    </row>
    <row r="13" spans="1:10" x14ac:dyDescent="0.2">
      <c r="A13" s="115" t="s">
        <v>14</v>
      </c>
      <c r="B13" s="116">
        <v>35</v>
      </c>
      <c r="C13" s="117">
        <v>19215.330000000002</v>
      </c>
      <c r="D13" s="43"/>
      <c r="E13" s="129">
        <f>C13*D13</f>
        <v>0</v>
      </c>
      <c r="F13" s="130">
        <f>7.7*D13</f>
        <v>0</v>
      </c>
      <c r="G13" s="130"/>
      <c r="H13" s="198">
        <f>D13*0.7</f>
        <v>0</v>
      </c>
      <c r="I13" s="237"/>
      <c r="J13" s="206"/>
    </row>
    <row r="14" spans="1:10" ht="13.5" thickBot="1" x14ac:dyDescent="0.25">
      <c r="A14" s="118" t="s">
        <v>15</v>
      </c>
      <c r="B14" s="119">
        <v>45</v>
      </c>
      <c r="C14" s="120">
        <v>24646.2</v>
      </c>
      <c r="D14" s="44"/>
      <c r="E14" s="129">
        <f>C14*D14</f>
        <v>0</v>
      </c>
      <c r="F14" s="131">
        <f>9.9*D14</f>
        <v>0</v>
      </c>
      <c r="G14" s="131"/>
      <c r="H14" s="199">
        <f>D14*0.9</f>
        <v>0</v>
      </c>
      <c r="I14" s="237"/>
      <c r="J14" s="206"/>
    </row>
    <row r="15" spans="1:10" ht="13.5" thickBot="1" x14ac:dyDescent="0.25">
      <c r="A15" s="121"/>
      <c r="B15" s="121"/>
      <c r="C15" s="122"/>
      <c r="D15" s="86"/>
      <c r="E15" s="132"/>
      <c r="F15" s="133"/>
      <c r="G15" s="134"/>
      <c r="H15" s="134"/>
      <c r="I15" s="221"/>
      <c r="J15" s="206"/>
    </row>
    <row r="16" spans="1:10" ht="13.5" thickBot="1" x14ac:dyDescent="0.25">
      <c r="A16" s="107" t="s">
        <v>16</v>
      </c>
      <c r="B16" s="108" t="s">
        <v>75</v>
      </c>
      <c r="C16" s="123"/>
      <c r="D16" s="85"/>
      <c r="E16" s="135"/>
      <c r="F16" s="133"/>
      <c r="G16" s="134"/>
      <c r="H16" s="134"/>
      <c r="I16" s="221"/>
      <c r="J16" s="206"/>
    </row>
    <row r="17" spans="1:22" x14ac:dyDescent="0.2">
      <c r="A17" s="125" t="s">
        <v>1</v>
      </c>
      <c r="B17" s="114" t="s">
        <v>2</v>
      </c>
      <c r="C17" s="124" t="s">
        <v>3</v>
      </c>
      <c r="D17" s="188" t="s">
        <v>4</v>
      </c>
      <c r="E17" s="136" t="s">
        <v>5</v>
      </c>
      <c r="F17" s="137" t="s">
        <v>6</v>
      </c>
      <c r="G17" s="137" t="s">
        <v>7</v>
      </c>
      <c r="H17" s="200" t="s">
        <v>107</v>
      </c>
      <c r="I17" s="222" t="s">
        <v>152</v>
      </c>
      <c r="J17" s="206"/>
    </row>
    <row r="18" spans="1:22" x14ac:dyDescent="0.2">
      <c r="A18" s="115" t="s">
        <v>17</v>
      </c>
      <c r="B18" s="116">
        <v>25</v>
      </c>
      <c r="C18" s="117">
        <v>5251.59</v>
      </c>
      <c r="D18" s="43"/>
      <c r="E18" s="129">
        <f>C18*D18</f>
        <v>0</v>
      </c>
      <c r="F18" s="130">
        <f>1.1*D18</f>
        <v>0</v>
      </c>
      <c r="G18" s="130">
        <f>1.1*D18</f>
        <v>0</v>
      </c>
      <c r="H18" s="198">
        <f>D18*0.2</f>
        <v>0</v>
      </c>
      <c r="I18" s="237"/>
      <c r="J18" s="206"/>
    </row>
    <row r="19" spans="1:22" x14ac:dyDescent="0.2">
      <c r="A19" s="115" t="s">
        <v>18</v>
      </c>
      <c r="B19" s="116">
        <v>35</v>
      </c>
      <c r="C19" s="117">
        <v>7066.89</v>
      </c>
      <c r="D19" s="45"/>
      <c r="E19" s="129">
        <f>C19*D19</f>
        <v>0</v>
      </c>
      <c r="F19" s="130">
        <f>1.54*D19</f>
        <v>0</v>
      </c>
      <c r="G19" s="130">
        <f>1.54*D19</f>
        <v>0</v>
      </c>
      <c r="H19" s="198">
        <f>D19*0.28</f>
        <v>0</v>
      </c>
      <c r="I19" s="237"/>
      <c r="J19" s="206"/>
    </row>
    <row r="20" spans="1:22" ht="13.5" thickBot="1" x14ac:dyDescent="0.25">
      <c r="A20" s="118" t="s">
        <v>10</v>
      </c>
      <c r="B20" s="119">
        <v>45</v>
      </c>
      <c r="C20" s="120">
        <v>10269.459999999999</v>
      </c>
      <c r="D20" s="46"/>
      <c r="E20" s="129">
        <f>C20*D20</f>
        <v>0</v>
      </c>
      <c r="F20" s="131">
        <f>D20*2.475</f>
        <v>0</v>
      </c>
      <c r="G20" s="131">
        <f>2.475*D20</f>
        <v>0</v>
      </c>
      <c r="H20" s="199">
        <f>D20*0.45</f>
        <v>0</v>
      </c>
      <c r="I20" s="237"/>
      <c r="J20" s="206"/>
      <c r="L20" s="202"/>
    </row>
    <row r="21" spans="1:22" ht="13.5" thickBot="1" x14ac:dyDescent="0.25">
      <c r="A21" s="141"/>
      <c r="B21" s="144"/>
      <c r="C21" s="174"/>
      <c r="D21" s="197"/>
      <c r="E21" s="194"/>
      <c r="F21" s="195"/>
      <c r="G21" s="196"/>
      <c r="H21" s="201"/>
      <c r="I21" s="223"/>
      <c r="J21" s="216"/>
    </row>
    <row r="22" spans="1:22" ht="13.5" thickBot="1" x14ac:dyDescent="0.25">
      <c r="A22" s="140" t="s">
        <v>19</v>
      </c>
      <c r="B22" s="121"/>
      <c r="C22" s="121"/>
      <c r="D22" s="142">
        <f>SUM(D6:D20)</f>
        <v>0</v>
      </c>
      <c r="E22" s="145" t="s">
        <v>291</v>
      </c>
      <c r="F22" s="231">
        <f>SUM(F6:F20)</f>
        <v>0</v>
      </c>
      <c r="G22" s="232">
        <f>SUM(G6:G20)</f>
        <v>0</v>
      </c>
      <c r="H22" s="233">
        <f>SUM(H6:H20)</f>
        <v>0</v>
      </c>
      <c r="I22" s="192">
        <f>SUM(I6:I20)</f>
        <v>0</v>
      </c>
      <c r="K22" s="217"/>
    </row>
    <row r="23" spans="1:22" x14ac:dyDescent="0.2">
      <c r="A23" s="143" t="s">
        <v>30</v>
      </c>
      <c r="B23" s="121"/>
      <c r="C23" s="121"/>
      <c r="D23" s="144"/>
      <c r="E23" s="91" t="s">
        <v>170</v>
      </c>
      <c r="F23" s="55"/>
      <c r="G23" s="55"/>
      <c r="H23" s="55">
        <v>0</v>
      </c>
      <c r="I23" s="224">
        <v>0</v>
      </c>
      <c r="J23" s="218"/>
      <c r="K23" s="217"/>
    </row>
    <row r="24" spans="1:22" x14ac:dyDescent="0.2">
      <c r="A24" s="121"/>
      <c r="B24" s="121"/>
      <c r="C24" s="121"/>
      <c r="D24" s="144"/>
      <c r="E24" s="146" t="s">
        <v>20</v>
      </c>
      <c r="F24" s="147">
        <f>F22-F23</f>
        <v>0</v>
      </c>
      <c r="G24" s="147">
        <f>G22-G23</f>
        <v>0</v>
      </c>
      <c r="H24" s="215">
        <f>H22-H23</f>
        <v>0</v>
      </c>
      <c r="I24" s="225">
        <f>I22-I23</f>
        <v>0</v>
      </c>
      <c r="K24" s="217"/>
    </row>
    <row r="25" spans="1:22" ht="20.25" x14ac:dyDescent="0.3">
      <c r="A25" s="121"/>
      <c r="B25" s="121"/>
      <c r="C25" s="121"/>
      <c r="D25" s="144"/>
      <c r="E25" s="183"/>
      <c r="F25" s="210"/>
      <c r="G25" s="210"/>
      <c r="H25" s="210"/>
      <c r="I25" s="23"/>
    </row>
    <row r="26" spans="1:22" ht="20.25" x14ac:dyDescent="0.3">
      <c r="A26" s="121"/>
      <c r="B26" s="121"/>
      <c r="C26" s="121"/>
      <c r="H26" s="210"/>
      <c r="J26" s="210"/>
      <c r="K26" s="210"/>
    </row>
    <row r="27" spans="1:22" ht="20.25" x14ac:dyDescent="0.3">
      <c r="A27" s="121"/>
      <c r="B27" s="121"/>
      <c r="C27" s="121"/>
      <c r="D27" s="202"/>
      <c r="H27" s="210"/>
      <c r="J27" s="210"/>
      <c r="K27" s="210"/>
      <c r="L27" s="159"/>
    </row>
    <row r="28" spans="1:22" ht="15" x14ac:dyDescent="0.2">
      <c r="A28" s="121"/>
      <c r="B28" s="121"/>
      <c r="C28" s="121"/>
      <c r="G28" s="238"/>
      <c r="H28" s="238"/>
      <c r="I28" s="238"/>
      <c r="J28" s="239"/>
      <c r="K28" s="239"/>
      <c r="L28" s="238"/>
      <c r="M28" s="238"/>
      <c r="N28" s="238"/>
      <c r="O28" s="238"/>
      <c r="P28" s="238"/>
      <c r="Q28" s="238"/>
      <c r="R28" s="238"/>
      <c r="S28" s="238"/>
      <c r="T28" s="238"/>
      <c r="U28" s="238"/>
      <c r="V28" s="238"/>
    </row>
    <row r="29" spans="1:22" x14ac:dyDescent="0.2">
      <c r="A29" s="121"/>
      <c r="B29" s="121"/>
      <c r="C29" s="121"/>
    </row>
    <row r="30" spans="1:22" ht="13.5" thickBot="1" x14ac:dyDescent="0.25">
      <c r="A30" s="86"/>
      <c r="B30" s="86"/>
      <c r="C30" s="86"/>
    </row>
    <row r="31" spans="1:22" x14ac:dyDescent="0.2">
      <c r="A31" s="148" t="s">
        <v>21</v>
      </c>
      <c r="B31" s="149"/>
      <c r="C31" s="47"/>
    </row>
    <row r="32" spans="1:22" x14ac:dyDescent="0.2">
      <c r="A32" s="150" t="s">
        <v>22</v>
      </c>
      <c r="B32" s="151"/>
      <c r="C32" s="48">
        <v>0</v>
      </c>
    </row>
    <row r="33" spans="1:9" ht="13.5" thickBot="1" x14ac:dyDescent="0.25">
      <c r="A33" s="152" t="s">
        <v>23</v>
      </c>
      <c r="B33" s="153"/>
      <c r="C33" s="49"/>
    </row>
    <row r="34" spans="1:9" x14ac:dyDescent="0.2">
      <c r="A34" s="88"/>
      <c r="B34" s="89"/>
      <c r="C34" s="88"/>
      <c r="D34" s="172" t="s">
        <v>169</v>
      </c>
      <c r="E34" s="177" t="s">
        <v>290</v>
      </c>
    </row>
    <row r="35" spans="1:9" x14ac:dyDescent="0.2">
      <c r="A35" s="154" t="s">
        <v>24</v>
      </c>
      <c r="B35" s="155"/>
      <c r="C35" s="151"/>
      <c r="D35" s="50"/>
      <c r="E35" s="83">
        <f>SUM(E5:E20)</f>
        <v>0</v>
      </c>
    </row>
    <row r="36" spans="1:9" x14ac:dyDescent="0.2">
      <c r="A36" s="156" t="s">
        <v>37</v>
      </c>
      <c r="B36" s="155"/>
      <c r="C36" s="151"/>
      <c r="D36" s="50"/>
      <c r="E36" s="51">
        <v>0</v>
      </c>
    </row>
    <row r="37" spans="1:9" x14ac:dyDescent="0.2">
      <c r="A37" s="156" t="s">
        <v>38</v>
      </c>
      <c r="B37" s="155"/>
      <c r="C37" s="151"/>
      <c r="D37" s="50"/>
      <c r="E37" s="82">
        <f>IF(C32&gt;=1,-C32*3224.29,0)</f>
        <v>0</v>
      </c>
    </row>
    <row r="38" spans="1:9" x14ac:dyDescent="0.2">
      <c r="A38" s="157" t="s">
        <v>292</v>
      </c>
      <c r="B38" s="158"/>
      <c r="C38" s="151"/>
      <c r="D38" s="50"/>
      <c r="E38" s="51"/>
    </row>
    <row r="39" spans="1:9" x14ac:dyDescent="0.2">
      <c r="A39" s="157" t="s">
        <v>293</v>
      </c>
      <c r="B39" s="158"/>
      <c r="C39" s="151"/>
      <c r="D39" s="50"/>
      <c r="E39" s="51"/>
    </row>
    <row r="40" spans="1:9" x14ac:dyDescent="0.2">
      <c r="A40" s="157" t="s">
        <v>294</v>
      </c>
      <c r="B40" s="158"/>
      <c r="C40" s="151"/>
      <c r="D40" s="50"/>
      <c r="E40" s="51"/>
    </row>
    <row r="41" spans="1:9" x14ac:dyDescent="0.2">
      <c r="A41" s="157" t="s">
        <v>295</v>
      </c>
      <c r="B41" s="158"/>
      <c r="C41" s="160"/>
      <c r="D41" s="50"/>
      <c r="E41" s="51"/>
    </row>
    <row r="42" spans="1:9" x14ac:dyDescent="0.2">
      <c r="A42" s="157" t="s">
        <v>268</v>
      </c>
      <c r="B42" s="158"/>
      <c r="C42" s="160"/>
      <c r="D42" s="50"/>
      <c r="E42" s="51"/>
    </row>
    <row r="43" spans="1:9" x14ac:dyDescent="0.2">
      <c r="A43" s="157" t="s">
        <v>132</v>
      </c>
      <c r="B43" s="158"/>
      <c r="C43" s="160"/>
      <c r="D43" s="50"/>
      <c r="E43" s="51"/>
    </row>
    <row r="44" spans="1:9" x14ac:dyDescent="0.2">
      <c r="A44" s="79" t="s">
        <v>137</v>
      </c>
      <c r="B44" s="158"/>
      <c r="C44" s="160"/>
      <c r="D44" s="50"/>
      <c r="E44" s="51"/>
    </row>
    <row r="45" spans="1:9" x14ac:dyDescent="0.2">
      <c r="A45" s="157" t="s">
        <v>25</v>
      </c>
      <c r="B45" s="158"/>
      <c r="C45" s="160"/>
      <c r="D45" s="50"/>
      <c r="E45" s="51"/>
    </row>
    <row r="46" spans="1:9" x14ac:dyDescent="0.2">
      <c r="A46" s="161" t="s">
        <v>26</v>
      </c>
      <c r="B46" s="161"/>
      <c r="C46" s="162"/>
      <c r="D46" s="173">
        <f>SUM(D35:D45)</f>
        <v>0</v>
      </c>
      <c r="E46" s="178">
        <f>SUM(E35:E45)</f>
        <v>0</v>
      </c>
      <c r="F46" s="181">
        <f>E46-D46</f>
        <v>0</v>
      </c>
      <c r="G46" s="182" t="s">
        <v>20</v>
      </c>
      <c r="H46" s="182"/>
      <c r="I46" s="132"/>
    </row>
    <row r="47" spans="1:9" x14ac:dyDescent="0.2">
      <c r="A47" s="139"/>
      <c r="B47" s="139"/>
      <c r="C47" s="163"/>
      <c r="D47" s="174"/>
      <c r="E47" s="179"/>
      <c r="F47" s="185"/>
      <c r="G47" s="183"/>
      <c r="H47" s="183"/>
      <c r="I47" s="186"/>
    </row>
    <row r="48" spans="1:9" x14ac:dyDescent="0.2">
      <c r="A48" s="261" t="s">
        <v>29</v>
      </c>
      <c r="B48" s="262"/>
      <c r="C48" s="263"/>
      <c r="D48" s="172" t="s">
        <v>169</v>
      </c>
      <c r="E48" s="180" t="s">
        <v>290</v>
      </c>
      <c r="F48" s="132"/>
      <c r="G48" s="184"/>
      <c r="H48" s="184"/>
      <c r="I48" s="186"/>
    </row>
    <row r="49" spans="1:9" x14ac:dyDescent="0.2">
      <c r="A49" s="264"/>
      <c r="B49" s="265"/>
      <c r="C49" s="266"/>
      <c r="D49" s="81"/>
      <c r="E49" s="25">
        <f>C49*B49</f>
        <v>0</v>
      </c>
      <c r="F49" s="187"/>
      <c r="G49" s="183"/>
      <c r="H49" s="183"/>
      <c r="I49" s="186"/>
    </row>
    <row r="50" spans="1:9" x14ac:dyDescent="0.2">
      <c r="A50" s="205" t="s">
        <v>109</v>
      </c>
      <c r="B50" s="164"/>
      <c r="C50" s="165"/>
      <c r="D50" s="52"/>
      <c r="E50" s="82">
        <f>'Förderung Kinder m. Behinderung'!D35</f>
        <v>0</v>
      </c>
      <c r="F50" s="121"/>
      <c r="G50" s="186"/>
      <c r="H50" s="186"/>
      <c r="I50" s="226"/>
    </row>
    <row r="51" spans="1:9" x14ac:dyDescent="0.2">
      <c r="A51" s="157" t="s">
        <v>110</v>
      </c>
      <c r="B51" s="158"/>
      <c r="C51" s="160"/>
      <c r="D51" s="53"/>
      <c r="E51" s="83">
        <f>'Förderung Kinder m. Behinderung'!D36</f>
        <v>0</v>
      </c>
      <c r="F51" s="121"/>
      <c r="G51" s="186"/>
      <c r="H51" s="186"/>
      <c r="I51" s="132"/>
    </row>
    <row r="52" spans="1:9" x14ac:dyDescent="0.2">
      <c r="A52" s="156"/>
      <c r="B52" s="158"/>
      <c r="C52" s="160"/>
      <c r="D52" s="175"/>
      <c r="E52" s="83"/>
      <c r="F52" s="121"/>
      <c r="G52" s="186"/>
      <c r="H52" s="186"/>
      <c r="I52" s="226"/>
    </row>
    <row r="53" spans="1:9" x14ac:dyDescent="0.2">
      <c r="A53" s="161" t="s">
        <v>27</v>
      </c>
      <c r="B53" s="166"/>
      <c r="C53" s="167"/>
      <c r="D53" s="27">
        <f>SUM(D49:D52)</f>
        <v>0</v>
      </c>
      <c r="E53" s="27">
        <f>SUM(E49:E52)</f>
        <v>0</v>
      </c>
      <c r="F53" s="181">
        <f>E53-D53</f>
        <v>0</v>
      </c>
      <c r="G53" s="182" t="s">
        <v>20</v>
      </c>
      <c r="H53" s="182"/>
      <c r="I53" s="227"/>
    </row>
    <row r="54" spans="1:9" ht="13.5" thickBot="1" x14ac:dyDescent="0.25">
      <c r="A54" s="138"/>
      <c r="B54" s="163"/>
      <c r="C54" s="138"/>
      <c r="D54" s="138"/>
      <c r="E54" s="132"/>
      <c r="F54" s="132"/>
      <c r="G54" s="183"/>
      <c r="H54" s="183"/>
      <c r="I54" s="227"/>
    </row>
    <row r="55" spans="1:9" ht="21" thickBot="1" x14ac:dyDescent="0.35">
      <c r="A55" s="107" t="s">
        <v>28</v>
      </c>
      <c r="B55" s="108"/>
      <c r="C55" s="108"/>
      <c r="D55" s="176">
        <f>D53+D46</f>
        <v>0</v>
      </c>
      <c r="E55" s="176">
        <f>E53+E46</f>
        <v>0</v>
      </c>
      <c r="F55" s="219">
        <f>E55-D55</f>
        <v>0</v>
      </c>
      <c r="G55" s="182" t="s">
        <v>20</v>
      </c>
      <c r="H55" s="182"/>
      <c r="I55" s="23"/>
    </row>
    <row r="56" spans="1:9" x14ac:dyDescent="0.2">
      <c r="A56" s="139"/>
      <c r="B56" s="139"/>
      <c r="C56" s="139"/>
      <c r="D56" s="92"/>
      <c r="E56" s="92"/>
      <c r="F56" s="92"/>
      <c r="G56" s="94"/>
      <c r="H56" s="94"/>
      <c r="I56" s="98"/>
    </row>
    <row r="57" spans="1:9" ht="20.25" x14ac:dyDescent="0.3">
      <c r="A57" s="139"/>
      <c r="B57" s="139"/>
      <c r="C57" s="139"/>
      <c r="E57" s="211"/>
      <c r="F57" s="212"/>
      <c r="H57" s="94"/>
      <c r="I57" s="98"/>
    </row>
    <row r="58" spans="1:9" ht="20.25" x14ac:dyDescent="0.3">
      <c r="E58" s="210"/>
      <c r="H58" s="98"/>
      <c r="I58" s="98"/>
    </row>
    <row r="59" spans="1:9" ht="20.25" x14ac:dyDescent="0.3">
      <c r="A59" s="204" t="s">
        <v>144</v>
      </c>
      <c r="B59" s="139"/>
      <c r="C59" s="139"/>
      <c r="D59" s="89"/>
      <c r="E59" s="210"/>
      <c r="F59" s="213"/>
      <c r="H59" s="98"/>
      <c r="I59" s="98"/>
    </row>
    <row r="60" spans="1:9" x14ac:dyDescent="0.2">
      <c r="E60" s="214"/>
      <c r="H60" s="98"/>
      <c r="I60" s="98"/>
    </row>
    <row r="61" spans="1:9" ht="20.25" x14ac:dyDescent="0.3">
      <c r="A61" s="171" t="s">
        <v>145</v>
      </c>
      <c r="E61" s="209"/>
      <c r="F61" s="213"/>
      <c r="H61" s="98"/>
      <c r="I61" s="228"/>
    </row>
    <row r="62" spans="1:9" x14ac:dyDescent="0.2">
      <c r="A62" s="171" t="s">
        <v>146</v>
      </c>
      <c r="H62" s="98"/>
      <c r="I62" s="99"/>
    </row>
    <row r="63" spans="1:9" x14ac:dyDescent="0.2">
      <c r="E63" s="96"/>
      <c r="F63" s="97"/>
      <c r="G63" s="98"/>
      <c r="H63" s="100"/>
      <c r="I63" s="229"/>
    </row>
    <row r="64" spans="1:9" x14ac:dyDescent="0.2">
      <c r="A64" s="203" t="s">
        <v>147</v>
      </c>
      <c r="E64" s="96"/>
      <c r="F64" s="97"/>
      <c r="G64" s="98"/>
      <c r="H64" s="88"/>
    </row>
    <row r="65" spans="1:8" ht="26.25" x14ac:dyDescent="0.4">
      <c r="A65" s="168" t="s">
        <v>156</v>
      </c>
      <c r="B65" s="139"/>
      <c r="C65" s="169"/>
      <c r="D65" s="95"/>
      <c r="E65" s="96"/>
      <c r="F65" s="97"/>
      <c r="G65" s="98"/>
      <c r="H65" s="88"/>
    </row>
    <row r="66" spans="1:8" ht="20.25" x14ac:dyDescent="0.3">
      <c r="A66" s="168" t="s">
        <v>166</v>
      </c>
      <c r="B66" s="139"/>
      <c r="C66" s="169"/>
      <c r="D66" s="95"/>
      <c r="E66" s="96"/>
      <c r="F66" s="96"/>
      <c r="G66" s="98"/>
      <c r="H66" s="88"/>
    </row>
    <row r="67" spans="1:8" x14ac:dyDescent="0.2">
      <c r="A67" s="193" t="s">
        <v>167</v>
      </c>
      <c r="B67" s="169"/>
      <c r="C67" s="170"/>
      <c r="D67" s="220"/>
      <c r="E67" s="96"/>
      <c r="F67" s="97"/>
      <c r="G67" s="98"/>
      <c r="H67" s="88"/>
    </row>
    <row r="68" spans="1:8" x14ac:dyDescent="0.2">
      <c r="A68" s="193" t="s">
        <v>273</v>
      </c>
      <c r="B68" s="88"/>
      <c r="C68" s="88"/>
      <c r="D68" s="88"/>
      <c r="E68" s="96"/>
      <c r="F68" s="96"/>
      <c r="G68" s="98"/>
      <c r="H68" s="88"/>
    </row>
    <row r="69" spans="1:8" x14ac:dyDescent="0.2">
      <c r="A69" s="88"/>
      <c r="B69" s="88"/>
      <c r="C69" s="88"/>
      <c r="D69" s="88"/>
      <c r="E69" s="96"/>
      <c r="F69" s="96"/>
      <c r="G69" s="98"/>
      <c r="H69" s="88"/>
    </row>
    <row r="70" spans="1:8" x14ac:dyDescent="0.2">
      <c r="A70" s="183" t="s">
        <v>148</v>
      </c>
      <c r="E70" s="23"/>
      <c r="F70" s="23"/>
      <c r="G70" s="88"/>
      <c r="H70" s="88"/>
    </row>
    <row r="71" spans="1:8" x14ac:dyDescent="0.2">
      <c r="A71" s="183" t="s">
        <v>149</v>
      </c>
      <c r="F71" s="23"/>
      <c r="G71" s="88"/>
      <c r="H71" s="88"/>
    </row>
    <row r="72" spans="1:8" x14ac:dyDescent="0.2">
      <c r="F72" s="23"/>
      <c r="G72" s="88"/>
      <c r="H72" s="88"/>
    </row>
    <row r="73" spans="1:8" x14ac:dyDescent="0.2">
      <c r="A73" s="183" t="s">
        <v>150</v>
      </c>
      <c r="D73" s="132"/>
      <c r="E73" s="90"/>
      <c r="F73" s="23"/>
      <c r="G73" s="88"/>
      <c r="H73" s="88"/>
    </row>
    <row r="74" spans="1:8" x14ac:dyDescent="0.2">
      <c r="A74" s="183" t="s">
        <v>151</v>
      </c>
      <c r="D74" s="132"/>
      <c r="E74" s="132"/>
      <c r="F74" s="93"/>
      <c r="G74" s="88"/>
      <c r="H74" s="88"/>
    </row>
    <row r="75" spans="1:8" x14ac:dyDescent="0.2">
      <c r="A75" s="183"/>
      <c r="D75" s="132"/>
      <c r="E75" s="132"/>
      <c r="F75" s="23"/>
      <c r="G75" s="88"/>
      <c r="H75" s="88"/>
    </row>
    <row r="89" spans="1:8" x14ac:dyDescent="0.2">
      <c r="A89" s="88"/>
      <c r="B89" s="88"/>
      <c r="C89" s="88"/>
      <c r="D89" s="88"/>
      <c r="E89" s="88"/>
      <c r="F89" s="88"/>
      <c r="G89" s="88"/>
      <c r="H89" s="88"/>
    </row>
  </sheetData>
  <sheetProtection algorithmName="SHA-512" hashValue="mtGVnVQZXa99qoeGTWTA4uiyijovVPLZlk+tyj04fHedn2f12VE1rPCduWYvk6Uyg2YcyWvxRt5xFeD+2Ny3lQ==" saltValue="FxvAixXqx5DvD+xKWKojwA==" spinCount="100000" sheet="1" objects="1" scenarios="1"/>
  <protectedRanges>
    <protectedRange sqref="I6:I8 I12:I14 I18:I20" name="Bereich3"/>
    <protectedRange sqref="E36" name="Bereich2"/>
    <protectedRange sqref="D35:D37" name="Bereich1"/>
  </protectedRanges>
  <customSheetViews>
    <customSheetView guid="{96787B8E-1027-4CDB-BE4F-BF8F8230409C}" fitToPage="1">
      <selection activeCell="E17" sqref="E17"/>
      <rowBreaks count="1" manualBreakCount="1">
        <brk id="24" max="16383" man="1"/>
      </rowBreaks>
      <pageMargins left="0.78740157480314965" right="0.78740157480314965" top="0.98425196850393704" bottom="0.98425196850393704" header="0.51181102362204722" footer="0.51181102362204722"/>
      <pageSetup paperSize="9" scale="64" fitToHeight="2" orientation="landscape" r:id="rId1"/>
      <headerFooter alignWithMargins="0"/>
    </customSheetView>
  </customSheetViews>
  <mergeCells count="3">
    <mergeCell ref="A1:H1"/>
    <mergeCell ref="A48:C48"/>
    <mergeCell ref="A49:C49"/>
  </mergeCells>
  <phoneticPr fontId="6" type="noConversion"/>
  <pageMargins left="0.78740157480314965" right="0.78740157480314965" top="0.98425196850393704" bottom="0.98425196850393704" header="0.51181102362204722" footer="0.51181102362204722"/>
  <pageSetup paperSize="8" scale="79" orientation="landscape" r:id="rId2"/>
  <headerFooter alignWithMargins="0"/>
  <rowBreaks count="2" manualBreakCount="2">
    <brk id="62" max="16383" man="1"/>
    <brk id="63" max="16383" man="1"/>
  </rowBreaks>
  <cellWatches>
    <cellWatch r="D35"/>
  </cellWatche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20"/>
  <sheetViews>
    <sheetView topLeftCell="A10" workbookViewId="0">
      <selection activeCell="C85" sqref="C85"/>
    </sheetView>
  </sheetViews>
  <sheetFormatPr baseColWidth="10" defaultRowHeight="12.75" x14ac:dyDescent="0.2"/>
  <cols>
    <col min="1" max="1" width="34.5703125" customWidth="1"/>
    <col min="2" max="2" width="33.140625" customWidth="1"/>
    <col min="3" max="3" width="27.7109375" bestFit="1" customWidth="1"/>
    <col min="4" max="4" width="26.140625" bestFit="1" customWidth="1"/>
    <col min="5" max="5" width="36.140625" bestFit="1" customWidth="1"/>
    <col min="6" max="6" width="71.5703125" customWidth="1"/>
    <col min="7" max="7" width="22.7109375" bestFit="1" customWidth="1"/>
    <col min="8" max="8" width="28.5703125" bestFit="1" customWidth="1"/>
  </cols>
  <sheetData>
    <row r="1" spans="1:6" x14ac:dyDescent="0.2">
      <c r="A1" s="4" t="s">
        <v>93</v>
      </c>
      <c r="C1" s="4" t="s">
        <v>63</v>
      </c>
      <c r="D1" s="4">
        <f>'Matrix  Kinder mit Behinderung'!B3</f>
        <v>0</v>
      </c>
    </row>
    <row r="3" spans="1:6" x14ac:dyDescent="0.2">
      <c r="A3" s="4" t="s">
        <v>100</v>
      </c>
    </row>
    <row r="5" spans="1:6" x14ac:dyDescent="0.2">
      <c r="A5" s="75" t="s">
        <v>87</v>
      </c>
      <c r="B5" s="75" t="s">
        <v>90</v>
      </c>
      <c r="C5" s="75" t="s">
        <v>287</v>
      </c>
      <c r="D5" s="75" t="s">
        <v>89</v>
      </c>
      <c r="E5" s="75" t="s">
        <v>96</v>
      </c>
      <c r="F5" s="75" t="s">
        <v>97</v>
      </c>
    </row>
    <row r="6" spans="1:6" x14ac:dyDescent="0.2">
      <c r="A6" s="207" t="s">
        <v>111</v>
      </c>
      <c r="B6" s="68"/>
      <c r="C6" s="257" t="s">
        <v>289</v>
      </c>
      <c r="D6" s="1"/>
      <c r="E6" s="1"/>
      <c r="F6" s="1"/>
    </row>
    <row r="7" spans="1:6" x14ac:dyDescent="0.2">
      <c r="A7" s="207"/>
      <c r="C7" s="73"/>
      <c r="D7" s="1"/>
      <c r="E7" s="104"/>
      <c r="F7" s="104"/>
    </row>
    <row r="8" spans="1:6" x14ac:dyDescent="0.2">
      <c r="A8" s="207" t="s">
        <v>112</v>
      </c>
      <c r="B8" s="79"/>
      <c r="C8" s="73"/>
      <c r="D8" s="1"/>
      <c r="E8" s="104"/>
      <c r="F8" s="104"/>
    </row>
    <row r="9" spans="1:6" x14ac:dyDescent="0.2">
      <c r="A9" s="79" t="s">
        <v>104</v>
      </c>
      <c r="C9" s="73"/>
      <c r="D9" s="1"/>
      <c r="E9" s="104"/>
      <c r="F9" s="104"/>
    </row>
    <row r="10" spans="1:6" x14ac:dyDescent="0.2">
      <c r="A10" s="79" t="s">
        <v>104</v>
      </c>
      <c r="C10" s="73"/>
      <c r="D10" s="1"/>
      <c r="E10" s="104"/>
      <c r="F10" s="104"/>
    </row>
    <row r="11" spans="1:6" x14ac:dyDescent="0.2">
      <c r="A11" s="79" t="s">
        <v>104</v>
      </c>
      <c r="C11" s="73"/>
      <c r="D11" s="1"/>
      <c r="E11" s="104"/>
      <c r="F11" s="104"/>
    </row>
    <row r="12" spans="1:6" x14ac:dyDescent="0.2">
      <c r="A12" s="79" t="s">
        <v>104</v>
      </c>
      <c r="B12" s="68"/>
      <c r="C12" s="73"/>
      <c r="D12" s="1"/>
      <c r="E12" s="104"/>
      <c r="F12" s="104"/>
    </row>
    <row r="13" spans="1:6" x14ac:dyDescent="0.2">
      <c r="A13" s="79" t="s">
        <v>104</v>
      </c>
      <c r="C13" s="73"/>
      <c r="D13" s="1"/>
      <c r="E13" s="104"/>
      <c r="F13" s="104"/>
    </row>
    <row r="14" spans="1:6" x14ac:dyDescent="0.2">
      <c r="A14" s="79" t="s">
        <v>104</v>
      </c>
      <c r="C14" s="73"/>
      <c r="D14" s="1"/>
      <c r="E14" s="104"/>
      <c r="F14" s="104"/>
    </row>
    <row r="15" spans="1:6" x14ac:dyDescent="0.2">
      <c r="A15" s="79" t="s">
        <v>104</v>
      </c>
      <c r="C15" s="73"/>
      <c r="D15" s="1"/>
      <c r="E15" s="104"/>
      <c r="F15" s="104"/>
    </row>
    <row r="16" spans="1:6" x14ac:dyDescent="0.2">
      <c r="A16" s="79" t="s">
        <v>104</v>
      </c>
      <c r="C16" s="73"/>
      <c r="D16" s="1"/>
      <c r="E16" s="104"/>
      <c r="F16" s="104"/>
    </row>
    <row r="17" spans="1:8" x14ac:dyDescent="0.2">
      <c r="A17" s="79" t="s">
        <v>104</v>
      </c>
      <c r="C17" s="73"/>
      <c r="D17" s="1"/>
      <c r="E17" s="104"/>
      <c r="F17" s="104"/>
    </row>
    <row r="18" spans="1:8" x14ac:dyDescent="0.2">
      <c r="A18" s="79" t="s">
        <v>104</v>
      </c>
      <c r="C18" s="73"/>
      <c r="D18" s="1"/>
      <c r="E18" s="104"/>
      <c r="F18" s="104"/>
    </row>
    <row r="19" spans="1:8" x14ac:dyDescent="0.2">
      <c r="A19" s="79" t="s">
        <v>104</v>
      </c>
      <c r="C19" s="73"/>
      <c r="D19" s="1"/>
      <c r="E19" s="104"/>
      <c r="F19" s="104"/>
    </row>
    <row r="20" spans="1:8" x14ac:dyDescent="0.2">
      <c r="A20" s="79" t="s">
        <v>104</v>
      </c>
      <c r="C20" s="73"/>
      <c r="D20" s="1"/>
      <c r="E20" s="104"/>
      <c r="F20" s="104"/>
    </row>
    <row r="21" spans="1:8" x14ac:dyDescent="0.2">
      <c r="A21" s="79" t="s">
        <v>104</v>
      </c>
      <c r="C21" s="73"/>
      <c r="D21" s="1"/>
      <c r="E21" s="104"/>
      <c r="F21" s="104"/>
    </row>
    <row r="22" spans="1:8" x14ac:dyDescent="0.2">
      <c r="A22" s="79" t="s">
        <v>104</v>
      </c>
      <c r="C22" s="73"/>
      <c r="D22" s="1"/>
      <c r="E22" s="104"/>
      <c r="F22" s="104"/>
    </row>
    <row r="23" spans="1:8" x14ac:dyDescent="0.2">
      <c r="A23" s="79" t="s">
        <v>104</v>
      </c>
      <c r="C23" s="73"/>
      <c r="D23" s="1"/>
      <c r="E23" s="104"/>
      <c r="F23" s="104"/>
    </row>
    <row r="24" spans="1:8" x14ac:dyDescent="0.2">
      <c r="A24" s="79" t="s">
        <v>104</v>
      </c>
      <c r="C24" s="73"/>
      <c r="D24" s="1"/>
      <c r="E24" s="104"/>
      <c r="F24" s="104"/>
    </row>
    <row r="25" spans="1:8" x14ac:dyDescent="0.2">
      <c r="A25" s="79" t="s">
        <v>104</v>
      </c>
      <c r="B25" s="68"/>
      <c r="C25" s="73"/>
      <c r="D25" s="1"/>
      <c r="E25" s="104"/>
      <c r="F25" s="104"/>
    </row>
    <row r="26" spans="1:8" x14ac:dyDescent="0.2">
      <c r="C26" s="74"/>
      <c r="D26" s="78"/>
      <c r="E26" s="78"/>
      <c r="F26" s="78"/>
      <c r="G26" s="61" t="s">
        <v>91</v>
      </c>
      <c r="H26" s="61" t="s">
        <v>92</v>
      </c>
    </row>
    <row r="27" spans="1:8" x14ac:dyDescent="0.2">
      <c r="A27" s="68" t="s">
        <v>5</v>
      </c>
      <c r="C27" s="73">
        <f>SUM(C6:C26)</f>
        <v>0</v>
      </c>
      <c r="D27" s="1">
        <f t="shared" ref="D27:F27" si="0">SUM(D6:D26)</f>
        <v>0</v>
      </c>
      <c r="E27" s="1">
        <f t="shared" si="0"/>
        <v>0</v>
      </c>
      <c r="F27" s="1">
        <f t="shared" si="0"/>
        <v>0</v>
      </c>
      <c r="G27" s="1">
        <f>'Vergleichsberechnung Förderung'!F22+'Vergleichsberechnung Förderung'!H22</f>
        <v>0</v>
      </c>
      <c r="H27" s="1">
        <f>'Vergleichsberechnung Förderung'!G22</f>
        <v>0</v>
      </c>
    </row>
    <row r="28" spans="1:8" x14ac:dyDescent="0.2">
      <c r="C28" s="73"/>
    </row>
    <row r="29" spans="1:8" x14ac:dyDescent="0.2">
      <c r="C29" s="73"/>
    </row>
    <row r="30" spans="1:8" x14ac:dyDescent="0.2">
      <c r="C30" s="73"/>
    </row>
    <row r="31" spans="1:8" x14ac:dyDescent="0.2">
      <c r="C31" s="73"/>
      <c r="F31" s="72" t="s">
        <v>94</v>
      </c>
      <c r="G31" s="72">
        <f>IF(E27&lt;G27,G27-E27,0)</f>
        <v>0</v>
      </c>
    </row>
    <row r="32" spans="1:8" x14ac:dyDescent="0.2">
      <c r="C32" s="73"/>
      <c r="F32" s="72" t="s">
        <v>95</v>
      </c>
      <c r="H32" s="72">
        <f>IF(F27&lt;H27,H27-F27,0)</f>
        <v>0</v>
      </c>
    </row>
    <row r="33" spans="1:8" x14ac:dyDescent="0.2">
      <c r="C33" s="73"/>
      <c r="F33" s="72"/>
      <c r="H33" s="72"/>
    </row>
    <row r="34" spans="1:8" x14ac:dyDescent="0.2">
      <c r="C34" s="73"/>
      <c r="F34" s="72"/>
      <c r="H34" s="72"/>
    </row>
    <row r="35" spans="1:8" x14ac:dyDescent="0.2">
      <c r="A35" s="75" t="s">
        <v>101</v>
      </c>
      <c r="B35" s="61"/>
      <c r="C35" s="74"/>
      <c r="D35" s="61"/>
      <c r="E35" s="61"/>
      <c r="F35" s="72"/>
      <c r="H35" s="72"/>
    </row>
    <row r="36" spans="1:8" x14ac:dyDescent="0.2">
      <c r="C36" s="73"/>
      <c r="D36" s="1"/>
      <c r="E36" s="1"/>
      <c r="F36" s="72"/>
      <c r="H36" s="72"/>
    </row>
    <row r="37" spans="1:8" x14ac:dyDescent="0.2">
      <c r="C37" s="73"/>
      <c r="D37" s="1"/>
      <c r="E37" s="1"/>
      <c r="F37" s="72"/>
      <c r="H37" s="72"/>
    </row>
    <row r="38" spans="1:8" x14ac:dyDescent="0.2">
      <c r="C38" s="73"/>
      <c r="D38" s="1"/>
      <c r="E38" s="1"/>
      <c r="F38" s="72"/>
      <c r="H38" s="72"/>
    </row>
    <row r="39" spans="1:8" x14ac:dyDescent="0.2">
      <c r="C39" s="73"/>
      <c r="D39" s="1"/>
      <c r="E39" s="1"/>
      <c r="F39" s="72"/>
      <c r="H39" s="72"/>
    </row>
    <row r="40" spans="1:8" x14ac:dyDescent="0.2">
      <c r="C40" s="73"/>
      <c r="D40" s="1"/>
      <c r="E40" s="1"/>
      <c r="F40" s="72"/>
      <c r="H40" s="72"/>
    </row>
    <row r="41" spans="1:8" x14ac:dyDescent="0.2">
      <c r="C41" s="73"/>
      <c r="D41" s="1"/>
      <c r="E41" s="1"/>
      <c r="F41" s="72"/>
      <c r="H41" s="72"/>
    </row>
    <row r="42" spans="1:8" x14ac:dyDescent="0.2">
      <c r="C42" s="73"/>
      <c r="D42" s="1"/>
      <c r="E42" s="1"/>
      <c r="F42" s="72"/>
      <c r="H42" s="72"/>
    </row>
    <row r="43" spans="1:8" x14ac:dyDescent="0.2">
      <c r="C43" s="73"/>
      <c r="D43" s="1"/>
      <c r="E43" s="1"/>
      <c r="F43" s="72"/>
      <c r="H43" s="72"/>
    </row>
    <row r="44" spans="1:8" x14ac:dyDescent="0.2">
      <c r="C44" s="73"/>
      <c r="D44" s="1"/>
      <c r="E44" s="1"/>
      <c r="F44" s="72"/>
      <c r="H44" s="72"/>
    </row>
    <row r="45" spans="1:8" x14ac:dyDescent="0.2">
      <c r="C45" s="73"/>
      <c r="D45" s="1"/>
      <c r="E45" s="1"/>
      <c r="F45" s="72"/>
      <c r="H45" s="72"/>
    </row>
    <row r="46" spans="1:8" x14ac:dyDescent="0.2">
      <c r="C46" s="73"/>
      <c r="D46" s="1"/>
      <c r="E46" s="1"/>
      <c r="F46" s="72"/>
      <c r="H46" s="72"/>
    </row>
    <row r="47" spans="1:8" x14ac:dyDescent="0.2">
      <c r="C47" s="74"/>
      <c r="D47" s="78"/>
      <c r="E47" s="78"/>
      <c r="F47" s="72"/>
      <c r="H47" s="72"/>
    </row>
    <row r="48" spans="1:8" x14ac:dyDescent="0.2">
      <c r="C48" s="73">
        <f>SUM(C36:C47)</f>
        <v>0</v>
      </c>
      <c r="D48" s="1">
        <f t="shared" ref="D48:E48" si="1">SUM(D36:D47)</f>
        <v>0</v>
      </c>
      <c r="E48" s="1">
        <f t="shared" si="1"/>
        <v>0</v>
      </c>
      <c r="F48" s="68"/>
      <c r="H48" s="72"/>
    </row>
    <row r="49" spans="1:8" x14ac:dyDescent="0.2">
      <c r="C49" s="73"/>
      <c r="F49" s="68"/>
      <c r="H49" s="72"/>
    </row>
    <row r="54" spans="1:8" x14ac:dyDescent="0.2">
      <c r="A54" s="75" t="s">
        <v>134</v>
      </c>
      <c r="B54" s="61"/>
      <c r="C54" s="74"/>
      <c r="D54" s="61"/>
      <c r="E54" s="61"/>
      <c r="F54" s="61"/>
    </row>
    <row r="55" spans="1:8" x14ac:dyDescent="0.2">
      <c r="C55" s="73"/>
      <c r="D55" s="1"/>
      <c r="E55" s="1"/>
    </row>
    <row r="56" spans="1:8" x14ac:dyDescent="0.2">
      <c r="C56" s="73"/>
      <c r="D56" s="1"/>
      <c r="E56" s="1"/>
    </row>
    <row r="57" spans="1:8" x14ac:dyDescent="0.2">
      <c r="C57" s="73"/>
      <c r="D57" s="1"/>
      <c r="E57" s="1"/>
    </row>
    <row r="58" spans="1:8" x14ac:dyDescent="0.2">
      <c r="C58" s="73"/>
      <c r="D58" s="1"/>
      <c r="E58" s="1"/>
    </row>
    <row r="59" spans="1:8" x14ac:dyDescent="0.2">
      <c r="C59" s="74"/>
      <c r="D59" s="78"/>
      <c r="E59" s="78"/>
    </row>
    <row r="60" spans="1:8" x14ac:dyDescent="0.2">
      <c r="C60" s="73">
        <f>SUM(C55:C59)</f>
        <v>0</v>
      </c>
      <c r="D60" s="1">
        <f>SUM(D55:D59)</f>
        <v>0</v>
      </c>
      <c r="E60" s="1">
        <f>SUM(E55:E59)</f>
        <v>0</v>
      </c>
    </row>
    <row r="63" spans="1:8" ht="20.25" x14ac:dyDescent="0.3">
      <c r="C63" s="28" t="s">
        <v>98</v>
      </c>
      <c r="D63" s="189">
        <f>IF(C60&lt;Musterbudgetierung!D11,Musterbudgetierung!D11-C60,0)</f>
        <v>0</v>
      </c>
      <c r="E63" s="22" t="s">
        <v>103</v>
      </c>
    </row>
    <row r="70" spans="1:7" x14ac:dyDescent="0.2">
      <c r="D70" s="1"/>
      <c r="E70" s="1"/>
    </row>
    <row r="71" spans="1:7" x14ac:dyDescent="0.2">
      <c r="A71" s="68" t="s">
        <v>99</v>
      </c>
      <c r="C71" s="73"/>
      <c r="F71" s="22"/>
    </row>
    <row r="72" spans="1:7" s="4" customFormat="1" x14ac:dyDescent="0.2">
      <c r="A72" s="75" t="s">
        <v>88</v>
      </c>
      <c r="B72" s="75"/>
      <c r="C72" s="77"/>
      <c r="D72" s="75"/>
      <c r="E72" s="75"/>
    </row>
    <row r="73" spans="1:7" x14ac:dyDescent="0.2">
      <c r="A73" s="79"/>
      <c r="C73" s="73"/>
      <c r="D73">
        <v>39</v>
      </c>
      <c r="E73">
        <v>39</v>
      </c>
    </row>
    <row r="74" spans="1:7" x14ac:dyDescent="0.2">
      <c r="C74" s="73"/>
    </row>
    <row r="75" spans="1:7" x14ac:dyDescent="0.2">
      <c r="C75" s="73"/>
    </row>
    <row r="76" spans="1:7" x14ac:dyDescent="0.2">
      <c r="C76" s="73"/>
    </row>
    <row r="77" spans="1:7" x14ac:dyDescent="0.2">
      <c r="C77" s="73"/>
    </row>
    <row r="78" spans="1:7" x14ac:dyDescent="0.2">
      <c r="C78" s="73"/>
    </row>
    <row r="79" spans="1:7" x14ac:dyDescent="0.2">
      <c r="C79" s="73"/>
    </row>
    <row r="80" spans="1:7" x14ac:dyDescent="0.2">
      <c r="C80" s="73"/>
      <c r="F80" s="22"/>
      <c r="G80" s="22"/>
    </row>
    <row r="81" spans="1:7" x14ac:dyDescent="0.2">
      <c r="C81" s="73"/>
      <c r="F81" s="22"/>
      <c r="G81" s="22"/>
    </row>
    <row r="82" spans="1:7" x14ac:dyDescent="0.2">
      <c r="C82" s="73"/>
      <c r="F82" s="22"/>
      <c r="G82" s="22"/>
    </row>
    <row r="83" spans="1:7" x14ac:dyDescent="0.2">
      <c r="C83" s="73"/>
      <c r="F83" s="22"/>
      <c r="G83" s="22"/>
    </row>
    <row r="84" spans="1:7" x14ac:dyDescent="0.2">
      <c r="C84" s="73"/>
      <c r="F84" s="22"/>
      <c r="G84" s="22"/>
    </row>
    <row r="85" spans="1:7" x14ac:dyDescent="0.2">
      <c r="A85" t="s">
        <v>5</v>
      </c>
      <c r="C85" s="73">
        <f t="shared" ref="C85:E85" si="2">SUM(C73:C84)</f>
        <v>0</v>
      </c>
      <c r="D85">
        <f t="shared" si="2"/>
        <v>39</v>
      </c>
      <c r="E85">
        <f t="shared" si="2"/>
        <v>39</v>
      </c>
      <c r="F85" s="22"/>
      <c r="G85" s="22"/>
    </row>
    <row r="86" spans="1:7" x14ac:dyDescent="0.2">
      <c r="F86" s="22"/>
      <c r="G86" s="22"/>
    </row>
    <row r="87" spans="1:7" ht="20.25" x14ac:dyDescent="0.3">
      <c r="E87" s="28"/>
      <c r="F87" s="76"/>
      <c r="G87" s="22"/>
    </row>
    <row r="90" spans="1:7" x14ac:dyDescent="0.2">
      <c r="D90" t="s">
        <v>282</v>
      </c>
    </row>
    <row r="92" spans="1:7" ht="21" x14ac:dyDescent="0.35">
      <c r="C92" s="259" t="s">
        <v>274</v>
      </c>
      <c r="D92" s="259"/>
      <c r="E92" s="259"/>
      <c r="F92" s="259"/>
    </row>
    <row r="93" spans="1:7" ht="21" x14ac:dyDescent="0.35">
      <c r="C93" s="259" t="s">
        <v>275</v>
      </c>
      <c r="D93" s="259"/>
      <c r="E93" s="259"/>
      <c r="F93" s="259"/>
    </row>
    <row r="95" spans="1:7" x14ac:dyDescent="0.2">
      <c r="C95" s="62" t="s">
        <v>276</v>
      </c>
      <c r="D95" s="62" t="s">
        <v>277</v>
      </c>
      <c r="E95" s="62" t="s">
        <v>278</v>
      </c>
      <c r="F95" s="62" t="s">
        <v>279</v>
      </c>
    </row>
    <row r="96" spans="1:7" x14ac:dyDescent="0.2">
      <c r="C96">
        <v>1</v>
      </c>
      <c r="D96">
        <v>19</v>
      </c>
      <c r="E96">
        <v>0.75</v>
      </c>
      <c r="F96">
        <f>Tabelle16[[#This Row],[benötigte Fachkraftstunden]]+Tabelle16[[#This Row],[Fallmanagement -  Stunden]]</f>
        <v>19.75</v>
      </c>
    </row>
    <row r="97" spans="3:6" x14ac:dyDescent="0.2">
      <c r="C97">
        <v>2</v>
      </c>
      <c r="D97">
        <v>27</v>
      </c>
      <c r="E97">
        <v>1.5</v>
      </c>
      <c r="F97">
        <f>Tabelle16[[#This Row],[benötigte Fachkraftstunden]]+Tabelle16[[#This Row],[Fallmanagement -  Stunden]]</f>
        <v>28.5</v>
      </c>
    </row>
    <row r="98" spans="3:6" x14ac:dyDescent="0.2">
      <c r="C98">
        <v>3</v>
      </c>
      <c r="D98">
        <v>39</v>
      </c>
      <c r="E98">
        <v>2</v>
      </c>
      <c r="F98">
        <f>Tabelle16[[#This Row],[benötigte Fachkraftstunden]]+Tabelle16[[#This Row],[Fallmanagement -  Stunden]]</f>
        <v>41</v>
      </c>
    </row>
    <row r="99" spans="3:6" x14ac:dyDescent="0.2">
      <c r="C99">
        <v>4</v>
      </c>
      <c r="D99">
        <v>48</v>
      </c>
      <c r="E99">
        <v>2.5</v>
      </c>
      <c r="F99">
        <f>Tabelle16[[#This Row],[benötigte Fachkraftstunden]]+Tabelle16[[#This Row],[Fallmanagement -  Stunden]]</f>
        <v>50.5</v>
      </c>
    </row>
    <row r="100" spans="3:6" x14ac:dyDescent="0.2">
      <c r="C100">
        <v>5</v>
      </c>
      <c r="D100">
        <v>57</v>
      </c>
      <c r="E100">
        <v>3</v>
      </c>
      <c r="F100">
        <f>Tabelle16[[#This Row],[benötigte Fachkraftstunden]]+Tabelle16[[#This Row],[Fallmanagement -  Stunden]]</f>
        <v>60</v>
      </c>
    </row>
    <row r="101" spans="3:6" x14ac:dyDescent="0.2">
      <c r="C101">
        <v>6</v>
      </c>
      <c r="D101">
        <v>66</v>
      </c>
      <c r="E101">
        <v>3.5</v>
      </c>
      <c r="F101">
        <f>Tabelle16[[#This Row],[benötigte Fachkraftstunden]]+Tabelle16[[#This Row],[Fallmanagement -  Stunden]]</f>
        <v>69.5</v>
      </c>
    </row>
    <row r="102" spans="3:6" x14ac:dyDescent="0.2">
      <c r="C102">
        <v>7</v>
      </c>
      <c r="D102" s="254">
        <v>85</v>
      </c>
      <c r="E102">
        <v>4</v>
      </c>
      <c r="F102">
        <f>Tabelle16[[#This Row],[benötigte Fachkraftstunden]]+Tabelle16[[#This Row],[Fallmanagement -  Stunden]]</f>
        <v>89</v>
      </c>
    </row>
    <row r="103" spans="3:6" x14ac:dyDescent="0.2">
      <c r="C103">
        <v>8</v>
      </c>
      <c r="D103" s="254">
        <v>93</v>
      </c>
      <c r="E103">
        <v>4.5</v>
      </c>
      <c r="F103">
        <f>Tabelle16[[#This Row],[benötigte Fachkraftstunden]]+Tabelle16[[#This Row],[Fallmanagement -  Stunden]]</f>
        <v>97.5</v>
      </c>
    </row>
    <row r="104" spans="3:6" x14ac:dyDescent="0.2">
      <c r="C104">
        <v>9</v>
      </c>
      <c r="D104" s="254">
        <v>105</v>
      </c>
      <c r="E104">
        <v>5</v>
      </c>
      <c r="F104">
        <f>SUM(Tabelle16[[#This Row],[benötigte Fachkraftstunden]]+Tabelle16[[#This Row],[Fallmanagement -  Stunden]])</f>
        <v>110</v>
      </c>
    </row>
    <row r="105" spans="3:6" x14ac:dyDescent="0.2">
      <c r="C105">
        <v>10</v>
      </c>
      <c r="D105" s="254">
        <v>114</v>
      </c>
      <c r="E105">
        <v>5.5</v>
      </c>
      <c r="F105">
        <f>SUM(Tabelle16[[#This Row],[benötigte Fachkraftstunden]]+Tabelle16[[#This Row],[Fallmanagement -  Stunden]])</f>
        <v>119.5</v>
      </c>
    </row>
    <row r="106" spans="3:6" x14ac:dyDescent="0.2">
      <c r="C106">
        <v>11</v>
      </c>
      <c r="D106" s="254">
        <v>123</v>
      </c>
      <c r="E106">
        <v>6</v>
      </c>
      <c r="F106">
        <f>SUM(Tabelle16[[#This Row],[benötigte Fachkraftstunden]]+Tabelle16[[#This Row],[Fallmanagement -  Stunden]])</f>
        <v>129</v>
      </c>
    </row>
    <row r="107" spans="3:6" x14ac:dyDescent="0.2">
      <c r="C107">
        <v>12</v>
      </c>
      <c r="D107" s="254">
        <v>132</v>
      </c>
      <c r="E107">
        <v>6.5</v>
      </c>
      <c r="F107">
        <f>SUM(Tabelle16[[#This Row],[benötigte Fachkraftstunden]]+Tabelle16[[#This Row],[Fallmanagement -  Stunden]])</f>
        <v>138.5</v>
      </c>
    </row>
    <row r="108" spans="3:6" x14ac:dyDescent="0.2">
      <c r="C108">
        <v>13</v>
      </c>
      <c r="D108" s="254">
        <v>151</v>
      </c>
      <c r="E108">
        <v>7</v>
      </c>
      <c r="F108">
        <f>SUM(Tabelle16[[#This Row],[benötigte Fachkraftstunden]]+Tabelle16[[#This Row],[Fallmanagement -  Stunden]])</f>
        <v>158</v>
      </c>
    </row>
    <row r="109" spans="3:6" x14ac:dyDescent="0.2">
      <c r="C109">
        <v>14</v>
      </c>
      <c r="D109" s="254">
        <v>159</v>
      </c>
      <c r="E109">
        <v>7.5</v>
      </c>
      <c r="F109">
        <f>SUM(Tabelle16[[#This Row],[benötigte Fachkraftstunden]]+Tabelle16[[#This Row],[Fallmanagement -  Stunden]])</f>
        <v>166.5</v>
      </c>
    </row>
    <row r="110" spans="3:6" x14ac:dyDescent="0.2">
      <c r="C110">
        <v>15</v>
      </c>
      <c r="D110" s="254">
        <v>171</v>
      </c>
      <c r="E110">
        <v>8</v>
      </c>
      <c r="F110">
        <f>SUM(Tabelle16[[#This Row],[benötigte Fachkraftstunden]]+Tabelle16[[#This Row],[Fallmanagement -  Stunden]])</f>
        <v>179</v>
      </c>
    </row>
    <row r="111" spans="3:6" x14ac:dyDescent="0.2">
      <c r="C111">
        <v>16</v>
      </c>
      <c r="D111" s="254">
        <v>180</v>
      </c>
      <c r="E111">
        <v>8.5</v>
      </c>
      <c r="F111">
        <f>SUM(Tabelle16[[#This Row],[benötigte Fachkraftstunden]]+Tabelle16[[#This Row],[Fallmanagement -  Stunden]])</f>
        <v>188.5</v>
      </c>
    </row>
    <row r="112" spans="3:6" x14ac:dyDescent="0.2">
      <c r="C112">
        <v>17</v>
      </c>
      <c r="D112" s="254">
        <v>189</v>
      </c>
      <c r="E112">
        <v>9</v>
      </c>
      <c r="F112">
        <f>SUM(Tabelle16[[#This Row],[benötigte Fachkraftstunden]]+Tabelle16[[#This Row],[Fallmanagement -  Stunden]])</f>
        <v>198</v>
      </c>
    </row>
    <row r="113" spans="3:6" x14ac:dyDescent="0.2">
      <c r="C113">
        <v>18</v>
      </c>
      <c r="D113" s="254">
        <v>198</v>
      </c>
      <c r="E113">
        <v>9.5</v>
      </c>
      <c r="F113">
        <f>SUM(Tabelle16[[#This Row],[benötigte Fachkraftstunden]]+Tabelle16[[#This Row],[Fallmanagement -  Stunden]])</f>
        <v>207.5</v>
      </c>
    </row>
    <row r="114" spans="3:6" x14ac:dyDescent="0.2">
      <c r="C114">
        <v>19</v>
      </c>
      <c r="D114" s="254">
        <v>217</v>
      </c>
      <c r="E114">
        <v>10</v>
      </c>
      <c r="F114">
        <f>SUM(Tabelle16[[#This Row],[benötigte Fachkraftstunden]]+Tabelle16[[#This Row],[Fallmanagement -  Stunden]])</f>
        <v>227</v>
      </c>
    </row>
    <row r="115" spans="3:6" x14ac:dyDescent="0.2">
      <c r="C115">
        <v>20</v>
      </c>
      <c r="D115" s="254">
        <v>225</v>
      </c>
      <c r="E115">
        <v>10.5</v>
      </c>
      <c r="F115">
        <f>SUM(Tabelle16[[#This Row],[benötigte Fachkraftstunden]]+Tabelle16[[#This Row],[Fallmanagement -  Stunden]])</f>
        <v>235.5</v>
      </c>
    </row>
    <row r="116" spans="3:6" x14ac:dyDescent="0.2">
      <c r="C116">
        <v>21</v>
      </c>
      <c r="D116">
        <v>237</v>
      </c>
      <c r="E116">
        <v>11</v>
      </c>
      <c r="F116" s="255">
        <f>SUM(Tabelle16[[#This Row],[benötigte Fachkraftstunden]]+Tabelle16[[#This Row],[Fallmanagement -  Stunden]])</f>
        <v>248</v>
      </c>
    </row>
    <row r="117" spans="3:6" x14ac:dyDescent="0.2">
      <c r="C117">
        <v>22</v>
      </c>
      <c r="D117">
        <v>246</v>
      </c>
      <c r="E117">
        <v>11.5</v>
      </c>
      <c r="F117" s="255">
        <f>SUM(Tabelle16[[#This Row],[benötigte Fachkraftstunden]]+Tabelle16[[#This Row],[Fallmanagement -  Stunden]])</f>
        <v>257.5</v>
      </c>
    </row>
    <row r="118" spans="3:6" x14ac:dyDescent="0.2">
      <c r="C118">
        <v>23</v>
      </c>
      <c r="D118">
        <v>255</v>
      </c>
      <c r="E118">
        <v>12</v>
      </c>
      <c r="F118" s="255">
        <f>SUM(Tabelle16[[#This Row],[benötigte Fachkraftstunden]]+Tabelle16[[#This Row],[Fallmanagement -  Stunden]])</f>
        <v>267</v>
      </c>
    </row>
    <row r="119" spans="3:6" x14ac:dyDescent="0.2">
      <c r="C119">
        <v>24</v>
      </c>
      <c r="D119">
        <v>264</v>
      </c>
      <c r="E119">
        <v>12.5</v>
      </c>
      <c r="F119" s="255">
        <f>SUM(Tabelle16[[#This Row],[benötigte Fachkraftstunden]]+Tabelle16[[#This Row],[Fallmanagement -  Stunden]])</f>
        <v>276.5</v>
      </c>
    </row>
    <row r="120" spans="3:6" x14ac:dyDescent="0.2">
      <c r="C120">
        <v>25</v>
      </c>
      <c r="D120">
        <v>283</v>
      </c>
      <c r="E120">
        <v>13</v>
      </c>
      <c r="F120" s="255">
        <f>SUM(Tabelle16[[#This Row],[benötigte Fachkraftstunden]]+Tabelle16[[#This Row],[Fallmanagement -  Stunden]])</f>
        <v>296</v>
      </c>
    </row>
  </sheetData>
  <sheetProtection algorithmName="SHA-512" hashValue="ETIH7tm1zplsS15LElW0J7nGSNcwMRidZqM6n86m66L95GtMzclQRsuIzcra0ycJ63+JSB+3iD+hDSqo/SvsrA==" saltValue="b+D0bXF3BIyUnQAjk6ngig==" spinCount="100000" sheet="1" objects="1" scenarios="1"/>
  <protectedRanges>
    <protectedRange sqref="A36:E47 A55:E59" name="Bereich3"/>
    <protectedRange sqref="A6:F25" name="Bereich1"/>
    <protectedRange sqref="A68:F68 A73:F79" name="Bereich2"/>
  </protectedRanges>
  <mergeCells count="2">
    <mergeCell ref="C92:F92"/>
    <mergeCell ref="C93:F93"/>
  </mergeCells>
  <pageMargins left="0.70866141732283472" right="0.70866141732283472" top="0.78740157480314965" bottom="0.78740157480314965" header="0.31496062992125984" footer="0.31496062992125984"/>
  <pageSetup paperSize="9" scale="36" orientation="landscape"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7" workbookViewId="0">
      <selection activeCell="A30" sqref="A30"/>
    </sheetView>
  </sheetViews>
  <sheetFormatPr baseColWidth="10" defaultRowHeight="12.75" x14ac:dyDescent="0.2"/>
  <cols>
    <col min="1" max="1" width="96" customWidth="1"/>
  </cols>
  <sheetData>
    <row r="1" spans="1:7" ht="29.25" customHeight="1" x14ac:dyDescent="0.2"/>
    <row r="2" spans="1:7" ht="37.5" x14ac:dyDescent="0.2">
      <c r="A2" s="234" t="s">
        <v>266</v>
      </c>
    </row>
    <row r="3" spans="1:7" ht="15" x14ac:dyDescent="0.2">
      <c r="A3" s="235" t="s">
        <v>171</v>
      </c>
    </row>
    <row r="4" spans="1:7" ht="15" x14ac:dyDescent="0.2">
      <c r="A4" s="236"/>
    </row>
    <row r="5" spans="1:7" ht="18" x14ac:dyDescent="0.25">
      <c r="A5" s="242" t="s">
        <v>172</v>
      </c>
      <c r="B5" s="243"/>
      <c r="C5" s="243"/>
      <c r="D5" s="243"/>
      <c r="E5" s="243"/>
      <c r="F5" s="243"/>
      <c r="G5" s="244"/>
    </row>
    <row r="6" spans="1:7" ht="18" x14ac:dyDescent="0.2">
      <c r="A6" s="242" t="s">
        <v>113</v>
      </c>
      <c r="B6" s="242">
        <v>1</v>
      </c>
      <c r="C6" s="242">
        <v>2</v>
      </c>
      <c r="D6" s="242">
        <v>3</v>
      </c>
      <c r="E6" s="242">
        <v>4</v>
      </c>
      <c r="F6" s="242">
        <v>5</v>
      </c>
      <c r="G6" s="242">
        <v>6</v>
      </c>
    </row>
    <row r="7" spans="1:7" ht="18" x14ac:dyDescent="0.2">
      <c r="A7" s="245" t="s">
        <v>114</v>
      </c>
      <c r="B7" s="246" t="s">
        <v>173</v>
      </c>
      <c r="C7" s="246" t="s">
        <v>174</v>
      </c>
      <c r="D7" s="246" t="s">
        <v>175</v>
      </c>
      <c r="E7" s="246" t="s">
        <v>176</v>
      </c>
      <c r="F7" s="246" t="s">
        <v>177</v>
      </c>
      <c r="G7" s="246" t="s">
        <v>178</v>
      </c>
    </row>
    <row r="8" spans="1:7" ht="18" x14ac:dyDescent="0.2">
      <c r="A8" s="245" t="s">
        <v>115</v>
      </c>
      <c r="B8" s="246" t="s">
        <v>179</v>
      </c>
      <c r="C8" s="246" t="s">
        <v>180</v>
      </c>
      <c r="D8" s="246" t="s">
        <v>181</v>
      </c>
      <c r="E8" s="246" t="s">
        <v>175</v>
      </c>
      <c r="F8" s="246" t="s">
        <v>182</v>
      </c>
      <c r="G8" s="246" t="s">
        <v>183</v>
      </c>
    </row>
    <row r="9" spans="1:7" ht="18" x14ac:dyDescent="0.2">
      <c r="A9" s="245" t="s">
        <v>116</v>
      </c>
      <c r="B9" s="246" t="s">
        <v>184</v>
      </c>
      <c r="C9" s="246" t="s">
        <v>185</v>
      </c>
      <c r="D9" s="246" t="s">
        <v>186</v>
      </c>
      <c r="E9" s="246" t="s">
        <v>187</v>
      </c>
      <c r="F9" s="246" t="s">
        <v>188</v>
      </c>
      <c r="G9" s="246" t="s">
        <v>189</v>
      </c>
    </row>
    <row r="10" spans="1:7" ht="18" x14ac:dyDescent="0.2">
      <c r="A10" s="245" t="s">
        <v>117</v>
      </c>
      <c r="B10" s="246" t="s">
        <v>190</v>
      </c>
      <c r="C10" s="246" t="s">
        <v>191</v>
      </c>
      <c r="D10" s="246" t="s">
        <v>192</v>
      </c>
      <c r="E10" s="246" t="s">
        <v>193</v>
      </c>
      <c r="F10" s="246" t="s">
        <v>194</v>
      </c>
      <c r="G10" s="246" t="s">
        <v>195</v>
      </c>
    </row>
    <row r="11" spans="1:7" ht="18" x14ac:dyDescent="0.2">
      <c r="A11" s="245" t="s">
        <v>118</v>
      </c>
      <c r="B11" s="246" t="s">
        <v>196</v>
      </c>
      <c r="C11" s="246" t="s">
        <v>197</v>
      </c>
      <c r="D11" s="246" t="s">
        <v>198</v>
      </c>
      <c r="E11" s="246" t="s">
        <v>199</v>
      </c>
      <c r="F11" s="246" t="s">
        <v>200</v>
      </c>
      <c r="G11" s="246" t="s">
        <v>201</v>
      </c>
    </row>
    <row r="12" spans="1:7" ht="18" x14ac:dyDescent="0.2">
      <c r="A12" s="245" t="s">
        <v>119</v>
      </c>
      <c r="B12" s="246" t="s">
        <v>202</v>
      </c>
      <c r="C12" s="246" t="s">
        <v>203</v>
      </c>
      <c r="D12" s="246" t="s">
        <v>204</v>
      </c>
      <c r="E12" s="246" t="s">
        <v>205</v>
      </c>
      <c r="F12" s="246" t="s">
        <v>187</v>
      </c>
      <c r="G12" s="246" t="s">
        <v>206</v>
      </c>
    </row>
    <row r="13" spans="1:7" ht="18" x14ac:dyDescent="0.2">
      <c r="A13" s="245" t="s">
        <v>120</v>
      </c>
      <c r="B13" s="246" t="s">
        <v>207</v>
      </c>
      <c r="C13" s="246" t="s">
        <v>208</v>
      </c>
      <c r="D13" s="246" t="s">
        <v>209</v>
      </c>
      <c r="E13" s="246" t="s">
        <v>210</v>
      </c>
      <c r="F13" s="246" t="s">
        <v>211</v>
      </c>
      <c r="G13" s="246" t="s">
        <v>212</v>
      </c>
    </row>
    <row r="14" spans="1:7" ht="18" x14ac:dyDescent="0.2">
      <c r="A14" s="245" t="s">
        <v>121</v>
      </c>
      <c r="B14" s="246" t="s">
        <v>213</v>
      </c>
      <c r="C14" s="246" t="s">
        <v>214</v>
      </c>
      <c r="D14" s="246" t="s">
        <v>215</v>
      </c>
      <c r="E14" s="246" t="s">
        <v>216</v>
      </c>
      <c r="F14" s="246" t="s">
        <v>217</v>
      </c>
      <c r="G14" s="246" t="s">
        <v>218</v>
      </c>
    </row>
    <row r="15" spans="1:7" ht="18" x14ac:dyDescent="0.2">
      <c r="A15" s="245" t="s">
        <v>122</v>
      </c>
      <c r="B15" s="246" t="s">
        <v>219</v>
      </c>
      <c r="C15" s="246" t="s">
        <v>220</v>
      </c>
      <c r="D15" s="246" t="s">
        <v>221</v>
      </c>
      <c r="E15" s="246" t="s">
        <v>222</v>
      </c>
      <c r="F15" s="246" t="s">
        <v>181</v>
      </c>
      <c r="G15" s="246" t="s">
        <v>223</v>
      </c>
    </row>
    <row r="16" spans="1:7" ht="18" x14ac:dyDescent="0.2">
      <c r="A16" s="245" t="s">
        <v>123</v>
      </c>
      <c r="B16" s="246" t="s">
        <v>224</v>
      </c>
      <c r="C16" s="246" t="s">
        <v>225</v>
      </c>
      <c r="D16" s="246" t="s">
        <v>226</v>
      </c>
      <c r="E16" s="246" t="s">
        <v>227</v>
      </c>
      <c r="F16" s="246" t="s">
        <v>228</v>
      </c>
      <c r="G16" s="246" t="s">
        <v>229</v>
      </c>
    </row>
    <row r="17" spans="1:7" ht="18" x14ac:dyDescent="0.2">
      <c r="A17" s="245" t="s">
        <v>124</v>
      </c>
      <c r="B17" s="246" t="s">
        <v>230</v>
      </c>
      <c r="C17" s="246" t="s">
        <v>231</v>
      </c>
      <c r="D17" s="246" t="s">
        <v>232</v>
      </c>
      <c r="E17" s="246" t="s">
        <v>233</v>
      </c>
      <c r="F17" s="246" t="s">
        <v>234</v>
      </c>
      <c r="G17" s="246" t="s">
        <v>235</v>
      </c>
    </row>
    <row r="18" spans="1:7" ht="18" x14ac:dyDescent="0.2">
      <c r="A18" s="245" t="s">
        <v>125</v>
      </c>
      <c r="B18" s="246" t="s">
        <v>230</v>
      </c>
      <c r="C18" s="246" t="s">
        <v>231</v>
      </c>
      <c r="D18" s="246" t="s">
        <v>232</v>
      </c>
      <c r="E18" s="246" t="s">
        <v>233</v>
      </c>
      <c r="F18" s="246" t="s">
        <v>234</v>
      </c>
      <c r="G18" s="246" t="s">
        <v>235</v>
      </c>
    </row>
    <row r="19" spans="1:7" ht="18" x14ac:dyDescent="0.2">
      <c r="A19" s="245" t="s">
        <v>126</v>
      </c>
      <c r="B19" s="246" t="s">
        <v>236</v>
      </c>
      <c r="C19" s="246" t="s">
        <v>237</v>
      </c>
      <c r="D19" s="246" t="s">
        <v>238</v>
      </c>
      <c r="E19" s="246" t="s">
        <v>239</v>
      </c>
      <c r="F19" s="246" t="s">
        <v>240</v>
      </c>
      <c r="G19" s="246" t="s">
        <v>241</v>
      </c>
    </row>
    <row r="20" spans="1:7" ht="18" x14ac:dyDescent="0.2">
      <c r="A20" s="245" t="s">
        <v>127</v>
      </c>
      <c r="B20" s="246" t="s">
        <v>242</v>
      </c>
      <c r="C20" s="246" t="s">
        <v>243</v>
      </c>
      <c r="D20" s="246" t="s">
        <v>244</v>
      </c>
      <c r="E20" s="246" t="s">
        <v>245</v>
      </c>
      <c r="F20" s="246" t="s">
        <v>246</v>
      </c>
      <c r="G20" s="246" t="s">
        <v>247</v>
      </c>
    </row>
    <row r="21" spans="1:7" ht="18" x14ac:dyDescent="0.2">
      <c r="A21" s="245" t="s">
        <v>128</v>
      </c>
      <c r="B21" s="246" t="s">
        <v>248</v>
      </c>
      <c r="C21" s="246" t="s">
        <v>249</v>
      </c>
      <c r="D21" s="246" t="s">
        <v>250</v>
      </c>
      <c r="E21" s="246" t="s">
        <v>251</v>
      </c>
      <c r="F21" s="246" t="s">
        <v>252</v>
      </c>
      <c r="G21" s="246" t="s">
        <v>253</v>
      </c>
    </row>
    <row r="22" spans="1:7" ht="18" x14ac:dyDescent="0.2">
      <c r="A22" s="245" t="s">
        <v>129</v>
      </c>
      <c r="B22" s="246" t="s">
        <v>254</v>
      </c>
      <c r="C22" s="246" t="s">
        <v>255</v>
      </c>
      <c r="D22" s="246" t="s">
        <v>256</v>
      </c>
      <c r="E22" s="246" t="s">
        <v>257</v>
      </c>
      <c r="F22" s="246" t="s">
        <v>258</v>
      </c>
      <c r="G22" s="246" t="s">
        <v>259</v>
      </c>
    </row>
    <row r="23" spans="1:7" ht="18" x14ac:dyDescent="0.2">
      <c r="A23" s="245" t="s">
        <v>130</v>
      </c>
      <c r="B23" s="246" t="s">
        <v>260</v>
      </c>
      <c r="C23" s="246" t="s">
        <v>261</v>
      </c>
      <c r="D23" s="246" t="s">
        <v>262</v>
      </c>
      <c r="E23" s="246" t="s">
        <v>263</v>
      </c>
      <c r="F23" s="246" t="s">
        <v>264</v>
      </c>
      <c r="G23" s="246" t="s">
        <v>265</v>
      </c>
    </row>
    <row r="24" spans="1:7" ht="18" x14ac:dyDescent="0.25">
      <c r="A24" s="247"/>
      <c r="B24" s="248"/>
      <c r="C24" s="248"/>
      <c r="D24" s="248"/>
      <c r="E24" s="248"/>
      <c r="F24" s="248"/>
      <c r="G24" s="249"/>
    </row>
    <row r="25" spans="1:7" ht="18" x14ac:dyDescent="0.25">
      <c r="A25" s="247" t="s">
        <v>165</v>
      </c>
      <c r="B25" s="250"/>
      <c r="C25" s="250"/>
      <c r="D25" s="250"/>
      <c r="E25" s="250"/>
      <c r="F25" s="250"/>
      <c r="G25" s="251"/>
    </row>
    <row r="26" spans="1:7" x14ac:dyDescent="0.2">
      <c r="A26" s="241"/>
    </row>
    <row r="27" spans="1:7" ht="21" x14ac:dyDescent="0.2">
      <c r="A27" s="252" t="s">
        <v>267</v>
      </c>
    </row>
    <row r="29" spans="1:7" s="256" customFormat="1" ht="20.25" x14ac:dyDescent="0.3">
      <c r="A29" s="256" t="s">
        <v>298</v>
      </c>
    </row>
  </sheetData>
  <hyperlinks>
    <hyperlink ref="B7" r:id="rId1" display="https://oeffentlicher-dienst.info/c/t/rechner/tvoed/sue?id=tvoed-sue-2022&amp;g=S_18&amp;s=1&amp;f=&amp;z=&amp;zv=&amp;r=&amp;awz=&amp;zulage=&amp;kk=&amp;kkz=&amp;zkf=&amp;stkl="/>
    <hyperlink ref="C7" r:id="rId2" display="https://oeffentlicher-dienst.info/c/t/rechner/tvoed/sue?id=tvoed-sue-2022&amp;g=S_18&amp;s=2&amp;f=&amp;z=&amp;zv=&amp;r=&amp;awz=&amp;zulage=&amp;kk=&amp;kkz=&amp;zkf=&amp;stkl="/>
    <hyperlink ref="D7" r:id="rId3" display="https://oeffentlicher-dienst.info/c/t/rechner/tvoed/sue?id=tvoed-sue-2022&amp;g=S_18&amp;s=3&amp;f=&amp;z=&amp;zv=&amp;r=&amp;awz=&amp;zulage=&amp;kk=&amp;kkz=&amp;zkf=&amp;stkl="/>
    <hyperlink ref="E7" r:id="rId4" display="https://oeffentlicher-dienst.info/c/t/rechner/tvoed/sue?id=tvoed-sue-2022&amp;g=S_18&amp;s=4&amp;f=&amp;z=&amp;zv=&amp;r=&amp;awz=&amp;zulage=&amp;kk=&amp;kkz=&amp;zkf=&amp;stkl="/>
    <hyperlink ref="F7" r:id="rId5" display="https://oeffentlicher-dienst.info/c/t/rechner/tvoed/sue?id=tvoed-sue-2022&amp;g=S_18&amp;s=5&amp;f=&amp;z=&amp;zv=&amp;r=&amp;awz=&amp;zulage=&amp;kk=&amp;kkz=&amp;zkf=&amp;stkl="/>
    <hyperlink ref="G7" r:id="rId6" display="https://oeffentlicher-dienst.info/c/t/rechner/tvoed/sue?id=tvoed-sue-2022&amp;g=S_18&amp;s=6&amp;f=&amp;z=&amp;zv=&amp;r=&amp;awz=&amp;zulage=&amp;kk=&amp;kkz=&amp;zkf=&amp;stkl="/>
    <hyperlink ref="B8" r:id="rId7" display="https://oeffentlicher-dienst.info/c/t/rechner/tvoed/sue?id=tvoed-sue-2022&amp;g=S_17&amp;s=1&amp;f=&amp;z=&amp;zv=&amp;r=&amp;awz=&amp;zulage=&amp;kk=&amp;kkz=&amp;zkf=&amp;stkl="/>
    <hyperlink ref="C8" r:id="rId8" display="https://oeffentlicher-dienst.info/c/t/rechner/tvoed/sue?id=tvoed-sue-2022&amp;g=S_17&amp;s=2&amp;f=&amp;z=&amp;zv=&amp;r=&amp;awz=&amp;zulage=&amp;kk=&amp;kkz=&amp;zkf=&amp;stkl="/>
    <hyperlink ref="D8" r:id="rId9" display="https://oeffentlicher-dienst.info/c/t/rechner/tvoed/sue?id=tvoed-sue-2022&amp;g=S_17&amp;s=3&amp;f=&amp;z=&amp;zv=&amp;r=&amp;awz=&amp;zulage=&amp;kk=&amp;kkz=&amp;zkf=&amp;stkl="/>
    <hyperlink ref="E8" r:id="rId10" display="https://oeffentlicher-dienst.info/c/t/rechner/tvoed/sue?id=tvoed-sue-2022&amp;g=S_17&amp;s=4&amp;f=&amp;z=&amp;zv=&amp;r=&amp;awz=&amp;zulage=&amp;kk=&amp;kkz=&amp;zkf=&amp;stkl="/>
    <hyperlink ref="F8" r:id="rId11" display="https://oeffentlicher-dienst.info/c/t/rechner/tvoed/sue?id=tvoed-sue-2022&amp;g=S_17&amp;s=5&amp;f=&amp;z=&amp;zv=&amp;r=&amp;awz=&amp;zulage=&amp;kk=&amp;kkz=&amp;zkf=&amp;stkl="/>
    <hyperlink ref="G8" r:id="rId12" display="https://oeffentlicher-dienst.info/c/t/rechner/tvoed/sue?id=tvoed-sue-2022&amp;g=S_17&amp;s=6&amp;f=&amp;z=&amp;zv=&amp;r=&amp;awz=&amp;zulage=&amp;kk=&amp;kkz=&amp;zkf=&amp;stkl="/>
    <hyperlink ref="B9" r:id="rId13" display="https://oeffentlicher-dienst.info/c/t/rechner/tvoed/sue?id=tvoed-sue-2022&amp;g=S_16&amp;s=1&amp;f=&amp;z=&amp;zv=&amp;r=&amp;awz=&amp;zulage=&amp;kk=&amp;kkz=&amp;zkf=&amp;stkl="/>
    <hyperlink ref="C9" r:id="rId14" display="https://oeffentlicher-dienst.info/c/t/rechner/tvoed/sue?id=tvoed-sue-2022&amp;g=S_16&amp;s=2&amp;f=&amp;z=&amp;zv=&amp;r=&amp;awz=&amp;zulage=&amp;kk=&amp;kkz=&amp;zkf=&amp;stkl="/>
    <hyperlink ref="D9" r:id="rId15" display="https://oeffentlicher-dienst.info/c/t/rechner/tvoed/sue?id=tvoed-sue-2022&amp;g=S_16&amp;s=3&amp;f=&amp;z=&amp;zv=&amp;r=&amp;awz=&amp;zulage=&amp;kk=&amp;kkz=&amp;zkf=&amp;stkl="/>
    <hyperlink ref="E9" r:id="rId16" display="https://oeffentlicher-dienst.info/c/t/rechner/tvoed/sue?id=tvoed-sue-2022&amp;g=S_16&amp;s=4&amp;f=&amp;z=&amp;zv=&amp;r=&amp;awz=&amp;zulage=&amp;kk=&amp;kkz=&amp;zkf=&amp;stkl="/>
    <hyperlink ref="F9" r:id="rId17" display="https://oeffentlicher-dienst.info/c/t/rechner/tvoed/sue?id=tvoed-sue-2022&amp;g=S_16&amp;s=5&amp;f=&amp;z=&amp;zv=&amp;r=&amp;awz=&amp;zulage=&amp;kk=&amp;kkz=&amp;zkf=&amp;stkl="/>
    <hyperlink ref="G9" r:id="rId18" display="https://oeffentlicher-dienst.info/c/t/rechner/tvoed/sue?id=tvoed-sue-2022&amp;g=S_16&amp;s=6&amp;f=&amp;z=&amp;zv=&amp;r=&amp;awz=&amp;zulage=&amp;kk=&amp;kkz=&amp;zkf=&amp;stkl="/>
    <hyperlink ref="B10" r:id="rId19" display="https://oeffentlicher-dienst.info/c/t/rechner/tvoed/sue?id=tvoed-sue-2022&amp;g=S_15&amp;s=1&amp;f=&amp;z=&amp;zv=&amp;r=&amp;awz=&amp;zulage=&amp;kk=&amp;kkz=&amp;zkf=&amp;stkl="/>
    <hyperlink ref="C10" r:id="rId20" display="https://oeffentlicher-dienst.info/c/t/rechner/tvoed/sue?id=tvoed-sue-2022&amp;g=S_15&amp;s=2&amp;f=&amp;z=&amp;zv=&amp;r=&amp;awz=&amp;zulage=&amp;kk=&amp;kkz=&amp;zkf=&amp;stkl="/>
    <hyperlink ref="D10" r:id="rId21" display="https://oeffentlicher-dienst.info/c/t/rechner/tvoed/sue?id=tvoed-sue-2022&amp;g=S_15&amp;s=3&amp;f=&amp;z=&amp;zv=&amp;r=&amp;awz=&amp;zulage=&amp;kk=&amp;kkz=&amp;zkf=&amp;stkl="/>
    <hyperlink ref="E10" r:id="rId22" display="https://oeffentlicher-dienst.info/c/t/rechner/tvoed/sue?id=tvoed-sue-2022&amp;g=S_15&amp;s=4&amp;f=&amp;z=&amp;zv=&amp;r=&amp;awz=&amp;zulage=&amp;kk=&amp;kkz=&amp;zkf=&amp;stkl="/>
    <hyperlink ref="F10" r:id="rId23" display="https://oeffentlicher-dienst.info/c/t/rechner/tvoed/sue?id=tvoed-sue-2022&amp;g=S_15&amp;s=5&amp;f=&amp;z=&amp;zv=&amp;r=&amp;awz=&amp;zulage=&amp;kk=&amp;kkz=&amp;zkf=&amp;stkl="/>
    <hyperlink ref="G10" r:id="rId24" display="https://oeffentlicher-dienst.info/c/t/rechner/tvoed/sue?id=tvoed-sue-2022&amp;g=S_15&amp;s=6&amp;f=&amp;z=&amp;zv=&amp;r=&amp;awz=&amp;zulage=&amp;kk=&amp;kkz=&amp;zkf=&amp;stkl="/>
    <hyperlink ref="B11" r:id="rId25" display="https://oeffentlicher-dienst.info/c/t/rechner/tvoed/sue?id=tvoed-sue-2022&amp;g=S_14&amp;s=1&amp;f=&amp;z=&amp;zv=&amp;r=&amp;awz=&amp;zulage=&amp;kk=&amp;kkz=&amp;zkf=&amp;stkl="/>
    <hyperlink ref="C11" r:id="rId26" display="https://oeffentlicher-dienst.info/c/t/rechner/tvoed/sue?id=tvoed-sue-2022&amp;g=S_14&amp;s=2&amp;f=&amp;z=&amp;zv=&amp;r=&amp;awz=&amp;zulage=&amp;kk=&amp;kkz=&amp;zkf=&amp;stkl="/>
    <hyperlink ref="D11" r:id="rId27" display="https://oeffentlicher-dienst.info/c/t/rechner/tvoed/sue?id=tvoed-sue-2022&amp;g=S_14&amp;s=3&amp;f=&amp;z=&amp;zv=&amp;r=&amp;awz=&amp;zulage=&amp;kk=&amp;kkz=&amp;zkf=&amp;stkl="/>
    <hyperlink ref="E11" r:id="rId28" display="https://oeffentlicher-dienst.info/c/t/rechner/tvoed/sue?id=tvoed-sue-2022&amp;g=S_14&amp;s=4&amp;f=&amp;z=&amp;zv=&amp;r=&amp;awz=&amp;zulage=&amp;kk=&amp;kkz=&amp;zkf=&amp;stkl="/>
    <hyperlink ref="F11" r:id="rId29" display="https://oeffentlicher-dienst.info/c/t/rechner/tvoed/sue?id=tvoed-sue-2022&amp;g=S_14&amp;s=5&amp;f=&amp;z=&amp;zv=&amp;r=&amp;awz=&amp;zulage=&amp;kk=&amp;kkz=&amp;zkf=&amp;stkl="/>
    <hyperlink ref="G11" r:id="rId30" display="https://oeffentlicher-dienst.info/c/t/rechner/tvoed/sue?id=tvoed-sue-2022&amp;g=S_14&amp;s=6&amp;f=&amp;z=&amp;zv=&amp;r=&amp;awz=&amp;zulage=&amp;kk=&amp;kkz=&amp;zkf=&amp;stkl="/>
    <hyperlink ref="B12" r:id="rId31" display="https://oeffentlicher-dienst.info/c/t/rechner/tvoed/sue?id=tvoed-sue-2022&amp;g=S_13&amp;s=1&amp;f=&amp;z=&amp;zv=&amp;r=&amp;awz=&amp;zulage=&amp;kk=&amp;kkz=&amp;zkf=&amp;stkl="/>
    <hyperlink ref="C12" r:id="rId32" display="https://oeffentlicher-dienst.info/c/t/rechner/tvoed/sue?id=tvoed-sue-2022&amp;g=S_13&amp;s=2&amp;f=&amp;z=&amp;zv=&amp;r=&amp;awz=&amp;zulage=&amp;kk=&amp;kkz=&amp;zkf=&amp;stkl="/>
    <hyperlink ref="D12" r:id="rId33" display="https://oeffentlicher-dienst.info/c/t/rechner/tvoed/sue?id=tvoed-sue-2022&amp;g=S_13&amp;s=3&amp;f=&amp;z=&amp;zv=&amp;r=&amp;awz=&amp;zulage=&amp;kk=&amp;kkz=&amp;zkf=&amp;stkl="/>
    <hyperlink ref="E12" r:id="rId34" display="https://oeffentlicher-dienst.info/c/t/rechner/tvoed/sue?id=tvoed-sue-2022&amp;g=S_13&amp;s=4&amp;f=&amp;z=&amp;zv=&amp;r=&amp;awz=&amp;zulage=&amp;kk=&amp;kkz=&amp;zkf=&amp;stkl="/>
    <hyperlink ref="F12" r:id="rId35" display="https://oeffentlicher-dienst.info/c/t/rechner/tvoed/sue?id=tvoed-sue-2022&amp;g=S_13&amp;s=5&amp;f=&amp;z=&amp;zv=&amp;r=&amp;awz=&amp;zulage=&amp;kk=&amp;kkz=&amp;zkf=&amp;stkl="/>
    <hyperlink ref="G12" r:id="rId36" display="https://oeffentlicher-dienst.info/c/t/rechner/tvoed/sue?id=tvoed-sue-2022&amp;g=S_13&amp;s=6&amp;f=&amp;z=&amp;zv=&amp;r=&amp;awz=&amp;zulage=&amp;kk=&amp;kkz=&amp;zkf=&amp;stkl="/>
    <hyperlink ref="B13" r:id="rId37" display="https://oeffentlicher-dienst.info/c/t/rechner/tvoed/sue?id=tvoed-sue-2022&amp;g=S_12&amp;s=1&amp;f=&amp;z=&amp;zv=&amp;r=&amp;awz=&amp;zulage=&amp;kk=&amp;kkz=&amp;zkf=&amp;stkl="/>
    <hyperlink ref="C13" r:id="rId38" display="https://oeffentlicher-dienst.info/c/t/rechner/tvoed/sue?id=tvoed-sue-2022&amp;g=S_12&amp;s=2&amp;f=&amp;z=&amp;zv=&amp;r=&amp;awz=&amp;zulage=&amp;kk=&amp;kkz=&amp;zkf=&amp;stkl="/>
    <hyperlink ref="D13" r:id="rId39" display="https://oeffentlicher-dienst.info/c/t/rechner/tvoed/sue?id=tvoed-sue-2022&amp;g=S_12&amp;s=3&amp;f=&amp;z=&amp;zv=&amp;r=&amp;awz=&amp;zulage=&amp;kk=&amp;kkz=&amp;zkf=&amp;stkl="/>
    <hyperlink ref="E13" r:id="rId40" display="https://oeffentlicher-dienst.info/c/t/rechner/tvoed/sue?id=tvoed-sue-2022&amp;g=S_12&amp;s=4&amp;f=&amp;z=&amp;zv=&amp;r=&amp;awz=&amp;zulage=&amp;kk=&amp;kkz=&amp;zkf=&amp;stkl="/>
    <hyperlink ref="F13" r:id="rId41" display="https://oeffentlicher-dienst.info/c/t/rechner/tvoed/sue?id=tvoed-sue-2022&amp;g=S_12&amp;s=5&amp;f=&amp;z=&amp;zv=&amp;r=&amp;awz=&amp;zulage=&amp;kk=&amp;kkz=&amp;zkf=&amp;stkl="/>
    <hyperlink ref="G13" r:id="rId42" display="https://oeffentlicher-dienst.info/c/t/rechner/tvoed/sue?id=tvoed-sue-2022&amp;g=S_12&amp;s=6&amp;f=&amp;z=&amp;zv=&amp;r=&amp;awz=&amp;zulage=&amp;kk=&amp;kkz=&amp;zkf=&amp;stkl="/>
    <hyperlink ref="B14" r:id="rId43" display="https://oeffentlicher-dienst.info/c/t/rechner/tvoed/sue?id=tvoed-sue-2022&amp;g=S_11b&amp;s=1&amp;f=&amp;z=&amp;zv=&amp;r=&amp;awz=&amp;zulage=&amp;kk=&amp;kkz=&amp;zkf=&amp;stkl="/>
    <hyperlink ref="C14" r:id="rId44" display="https://oeffentlicher-dienst.info/c/t/rechner/tvoed/sue?id=tvoed-sue-2022&amp;g=S_11b&amp;s=2&amp;f=&amp;z=&amp;zv=&amp;r=&amp;awz=&amp;zulage=&amp;kk=&amp;kkz=&amp;zkf=&amp;stkl="/>
    <hyperlink ref="D14" r:id="rId45" display="https://oeffentlicher-dienst.info/c/t/rechner/tvoed/sue?id=tvoed-sue-2022&amp;g=S_11b&amp;s=3&amp;f=&amp;z=&amp;zv=&amp;r=&amp;awz=&amp;zulage=&amp;kk=&amp;kkz=&amp;zkf=&amp;stkl="/>
    <hyperlink ref="E14" r:id="rId46" display="https://oeffentlicher-dienst.info/c/t/rechner/tvoed/sue?id=tvoed-sue-2022&amp;g=S_11b&amp;s=4&amp;f=&amp;z=&amp;zv=&amp;r=&amp;awz=&amp;zulage=&amp;kk=&amp;kkz=&amp;zkf=&amp;stkl="/>
    <hyperlink ref="F14" r:id="rId47" display="https://oeffentlicher-dienst.info/c/t/rechner/tvoed/sue?id=tvoed-sue-2022&amp;g=S_11b&amp;s=5&amp;f=&amp;z=&amp;zv=&amp;r=&amp;awz=&amp;zulage=&amp;kk=&amp;kkz=&amp;zkf=&amp;stkl="/>
    <hyperlink ref="G14" r:id="rId48" display="https://oeffentlicher-dienst.info/c/t/rechner/tvoed/sue?id=tvoed-sue-2022&amp;g=S_11b&amp;s=6&amp;f=&amp;z=&amp;zv=&amp;r=&amp;awz=&amp;zulage=&amp;kk=&amp;kkz=&amp;zkf=&amp;stkl="/>
    <hyperlink ref="B15" r:id="rId49" display="https://oeffentlicher-dienst.info/c/t/rechner/tvoed/sue?id=tvoed-sue-2022&amp;g=S_11a&amp;s=1&amp;f=&amp;z=&amp;zv=&amp;r=&amp;awz=&amp;zulage=&amp;kk=&amp;kkz=&amp;zkf=&amp;stkl="/>
    <hyperlink ref="C15" r:id="rId50" display="https://oeffentlicher-dienst.info/c/t/rechner/tvoed/sue?id=tvoed-sue-2022&amp;g=S_11a&amp;s=2&amp;f=&amp;z=&amp;zv=&amp;r=&amp;awz=&amp;zulage=&amp;kk=&amp;kkz=&amp;zkf=&amp;stkl="/>
    <hyperlink ref="D15" r:id="rId51" display="https://oeffentlicher-dienst.info/c/t/rechner/tvoed/sue?id=tvoed-sue-2022&amp;g=S_11a&amp;s=3&amp;f=&amp;z=&amp;zv=&amp;r=&amp;awz=&amp;zulage=&amp;kk=&amp;kkz=&amp;zkf=&amp;stkl="/>
    <hyperlink ref="E15" r:id="rId52" display="https://oeffentlicher-dienst.info/c/t/rechner/tvoed/sue?id=tvoed-sue-2022&amp;g=S_11a&amp;s=4&amp;f=&amp;z=&amp;zv=&amp;r=&amp;awz=&amp;zulage=&amp;kk=&amp;kkz=&amp;zkf=&amp;stkl="/>
    <hyperlink ref="F15" r:id="rId53" display="https://oeffentlicher-dienst.info/c/t/rechner/tvoed/sue?id=tvoed-sue-2022&amp;g=S_11a&amp;s=5&amp;f=&amp;z=&amp;zv=&amp;r=&amp;awz=&amp;zulage=&amp;kk=&amp;kkz=&amp;zkf=&amp;stkl="/>
    <hyperlink ref="G15" r:id="rId54" display="https://oeffentlicher-dienst.info/c/t/rechner/tvoed/sue?id=tvoed-sue-2022&amp;g=S_11a&amp;s=6&amp;f=&amp;z=&amp;zv=&amp;r=&amp;awz=&amp;zulage=&amp;kk=&amp;kkz=&amp;zkf=&amp;stkl="/>
    <hyperlink ref="B16" r:id="rId55" display="https://oeffentlicher-dienst.info/c/t/rechner/tvoed/sue?id=tvoed-sue-2022&amp;g=S_10&amp;s=1&amp;f=&amp;z=&amp;zv=&amp;r=&amp;awz=&amp;zulage=&amp;kk=&amp;kkz=&amp;zkf=&amp;stkl="/>
    <hyperlink ref="C16" r:id="rId56" display="https://oeffentlicher-dienst.info/c/t/rechner/tvoed/sue?id=tvoed-sue-2022&amp;g=S_10&amp;s=2&amp;f=&amp;z=&amp;zv=&amp;r=&amp;awz=&amp;zulage=&amp;kk=&amp;kkz=&amp;zkf=&amp;stkl="/>
    <hyperlink ref="D16" r:id="rId57" display="https://oeffentlicher-dienst.info/c/t/rechner/tvoed/sue?id=tvoed-sue-2022&amp;g=S_10&amp;s=3&amp;f=&amp;z=&amp;zv=&amp;r=&amp;awz=&amp;zulage=&amp;kk=&amp;kkz=&amp;zkf=&amp;stkl="/>
    <hyperlink ref="E16" r:id="rId58" display="https://oeffentlicher-dienst.info/c/t/rechner/tvoed/sue?id=tvoed-sue-2022&amp;g=S_10&amp;s=4&amp;f=&amp;z=&amp;zv=&amp;r=&amp;awz=&amp;zulage=&amp;kk=&amp;kkz=&amp;zkf=&amp;stkl="/>
    <hyperlink ref="F16" r:id="rId59" display="https://oeffentlicher-dienst.info/c/t/rechner/tvoed/sue?id=tvoed-sue-2022&amp;g=S_10&amp;s=5&amp;f=&amp;z=&amp;zv=&amp;r=&amp;awz=&amp;zulage=&amp;kk=&amp;kkz=&amp;zkf=&amp;stkl="/>
    <hyperlink ref="G16" r:id="rId60" display="https://oeffentlicher-dienst.info/c/t/rechner/tvoed/sue?id=tvoed-sue-2022&amp;g=S_10&amp;s=6&amp;f=&amp;z=&amp;zv=&amp;r=&amp;awz=&amp;zulage=&amp;kk=&amp;kkz=&amp;zkf=&amp;stkl="/>
    <hyperlink ref="B17" r:id="rId61" display="https://oeffentlicher-dienst.info/c/t/rechner/tvoed/sue?id=tvoed-sue-2022&amp;g=S_9&amp;s=1&amp;f=&amp;z=&amp;zv=&amp;r=&amp;awz=&amp;zulage=&amp;kk=&amp;kkz=&amp;zkf=&amp;stkl="/>
    <hyperlink ref="C17" r:id="rId62" display="https://oeffentlicher-dienst.info/c/t/rechner/tvoed/sue?id=tvoed-sue-2022&amp;g=S_9&amp;s=2&amp;f=&amp;z=&amp;zv=&amp;r=&amp;awz=&amp;zulage=&amp;kk=&amp;kkz=&amp;zkf=&amp;stkl="/>
    <hyperlink ref="D17" r:id="rId63" display="https://oeffentlicher-dienst.info/c/t/rechner/tvoed/sue?id=tvoed-sue-2022&amp;g=S_9&amp;s=3&amp;f=&amp;z=&amp;zv=&amp;r=&amp;awz=&amp;zulage=&amp;kk=&amp;kkz=&amp;zkf=&amp;stkl="/>
    <hyperlink ref="E17" r:id="rId64" display="https://oeffentlicher-dienst.info/c/t/rechner/tvoed/sue?id=tvoed-sue-2022&amp;g=S_9&amp;s=4&amp;f=&amp;z=&amp;zv=&amp;r=&amp;awz=&amp;zulage=&amp;kk=&amp;kkz=&amp;zkf=&amp;stkl="/>
    <hyperlink ref="F17" r:id="rId65" display="https://oeffentlicher-dienst.info/c/t/rechner/tvoed/sue?id=tvoed-sue-2022&amp;g=S_9&amp;s=5&amp;f=&amp;z=&amp;zv=&amp;r=&amp;awz=&amp;zulage=&amp;kk=&amp;kkz=&amp;zkf=&amp;stkl="/>
    <hyperlink ref="G17" r:id="rId66" display="https://oeffentlicher-dienst.info/c/t/rechner/tvoed/sue?id=tvoed-sue-2022&amp;g=S_9&amp;s=6&amp;f=&amp;z=&amp;zv=&amp;r=&amp;awz=&amp;zulage=&amp;kk=&amp;kkz=&amp;zkf=&amp;stkl="/>
    <hyperlink ref="B18" r:id="rId67" display="https://oeffentlicher-dienst.info/c/t/rechner/tvoed/sue?id=tvoed-sue-2022&amp;g=S_8b&amp;s=1&amp;f=&amp;z=&amp;zv=&amp;r=&amp;awz=&amp;zulage=&amp;kk=&amp;kkz=&amp;zkf=&amp;stkl="/>
    <hyperlink ref="C18" r:id="rId68" display="https://oeffentlicher-dienst.info/c/t/rechner/tvoed/sue?id=tvoed-sue-2022&amp;g=S_8b&amp;s=2&amp;f=&amp;z=&amp;zv=&amp;r=&amp;awz=&amp;zulage=&amp;kk=&amp;kkz=&amp;zkf=&amp;stkl="/>
    <hyperlink ref="D18" r:id="rId69" display="https://oeffentlicher-dienst.info/c/t/rechner/tvoed/sue?id=tvoed-sue-2022&amp;g=S_8b&amp;s=3&amp;f=&amp;z=&amp;zv=&amp;r=&amp;awz=&amp;zulage=&amp;kk=&amp;kkz=&amp;zkf=&amp;stkl="/>
    <hyperlink ref="E18" r:id="rId70" display="https://oeffentlicher-dienst.info/c/t/rechner/tvoed/sue?id=tvoed-sue-2022&amp;g=S_8b&amp;s=4&amp;f=&amp;z=&amp;zv=&amp;r=&amp;awz=&amp;zulage=&amp;kk=&amp;kkz=&amp;zkf=&amp;stkl="/>
    <hyperlink ref="F18" r:id="rId71" display="https://oeffentlicher-dienst.info/c/t/rechner/tvoed/sue?id=tvoed-sue-2022&amp;g=S_8b&amp;s=5&amp;f=&amp;z=&amp;zv=&amp;r=&amp;awz=&amp;zulage=&amp;kk=&amp;kkz=&amp;zkf=&amp;stkl="/>
    <hyperlink ref="G18" r:id="rId72" display="https://oeffentlicher-dienst.info/c/t/rechner/tvoed/sue?id=tvoed-sue-2022&amp;g=S_8b&amp;s=6&amp;f=&amp;z=&amp;zv=&amp;r=&amp;awz=&amp;zulage=&amp;kk=&amp;kkz=&amp;zkf=&amp;stkl="/>
    <hyperlink ref="B19" r:id="rId73" display="https://oeffentlicher-dienst.info/c/t/rechner/tvoed/sue?id=tvoed-sue-2022&amp;g=S_8a&amp;s=1&amp;f=&amp;z=&amp;zv=&amp;r=&amp;awz=&amp;zulage=&amp;kk=&amp;kkz=&amp;zkf=&amp;stkl="/>
    <hyperlink ref="C19" r:id="rId74" display="https://oeffentlicher-dienst.info/c/t/rechner/tvoed/sue?id=tvoed-sue-2022&amp;g=S_8a&amp;s=2&amp;f=&amp;z=&amp;zv=&amp;r=&amp;awz=&amp;zulage=&amp;kk=&amp;kkz=&amp;zkf=&amp;stkl="/>
    <hyperlink ref="D19" r:id="rId75" display="https://oeffentlicher-dienst.info/c/t/rechner/tvoed/sue?id=tvoed-sue-2022&amp;g=S_8a&amp;s=3&amp;f=&amp;z=&amp;zv=&amp;r=&amp;awz=&amp;zulage=&amp;kk=&amp;kkz=&amp;zkf=&amp;stkl="/>
    <hyperlink ref="E19" r:id="rId76" display="https://oeffentlicher-dienst.info/c/t/rechner/tvoed/sue?id=tvoed-sue-2022&amp;g=S_8a&amp;s=4&amp;f=&amp;z=&amp;zv=&amp;r=&amp;awz=&amp;zulage=&amp;kk=&amp;kkz=&amp;zkf=&amp;stkl="/>
    <hyperlink ref="F19" r:id="rId77" display="https://oeffentlicher-dienst.info/c/t/rechner/tvoed/sue?id=tvoed-sue-2022&amp;g=S_8a&amp;s=5&amp;f=&amp;z=&amp;zv=&amp;r=&amp;awz=&amp;zulage=&amp;kk=&amp;kkz=&amp;zkf=&amp;stkl="/>
    <hyperlink ref="G19" r:id="rId78" display="https://oeffentlicher-dienst.info/c/t/rechner/tvoed/sue?id=tvoed-sue-2022&amp;g=S_8a&amp;s=6&amp;f=&amp;z=&amp;zv=&amp;r=&amp;awz=&amp;zulage=&amp;kk=&amp;kkz=&amp;zkf=&amp;stkl="/>
    <hyperlink ref="B20" r:id="rId79" display="https://oeffentlicher-dienst.info/c/t/rechner/tvoed/sue?id=tvoed-sue-2022&amp;g=S_7&amp;s=1&amp;f=&amp;z=&amp;zv=&amp;r=&amp;awz=&amp;zulage=&amp;kk=&amp;kkz=&amp;zkf=&amp;stkl="/>
    <hyperlink ref="C20" r:id="rId80" display="https://oeffentlicher-dienst.info/c/t/rechner/tvoed/sue?id=tvoed-sue-2022&amp;g=S_7&amp;s=2&amp;f=&amp;z=&amp;zv=&amp;r=&amp;awz=&amp;zulage=&amp;kk=&amp;kkz=&amp;zkf=&amp;stkl="/>
    <hyperlink ref="D20" r:id="rId81" display="https://oeffentlicher-dienst.info/c/t/rechner/tvoed/sue?id=tvoed-sue-2022&amp;g=S_7&amp;s=3&amp;f=&amp;z=&amp;zv=&amp;r=&amp;awz=&amp;zulage=&amp;kk=&amp;kkz=&amp;zkf=&amp;stkl="/>
    <hyperlink ref="E20" r:id="rId82" display="https://oeffentlicher-dienst.info/c/t/rechner/tvoed/sue?id=tvoed-sue-2022&amp;g=S_7&amp;s=4&amp;f=&amp;z=&amp;zv=&amp;r=&amp;awz=&amp;zulage=&amp;kk=&amp;kkz=&amp;zkf=&amp;stkl="/>
    <hyperlink ref="F20" r:id="rId83" display="https://oeffentlicher-dienst.info/c/t/rechner/tvoed/sue?id=tvoed-sue-2022&amp;g=S_7&amp;s=5&amp;f=&amp;z=&amp;zv=&amp;r=&amp;awz=&amp;zulage=&amp;kk=&amp;kkz=&amp;zkf=&amp;stkl="/>
    <hyperlink ref="G20" r:id="rId84" display="https://oeffentlicher-dienst.info/c/t/rechner/tvoed/sue?id=tvoed-sue-2022&amp;g=S_7&amp;s=6&amp;f=&amp;z=&amp;zv=&amp;r=&amp;awz=&amp;zulage=&amp;kk=&amp;kkz=&amp;zkf=&amp;stkl="/>
    <hyperlink ref="B21" r:id="rId85" display="https://oeffentlicher-dienst.info/c/t/rechner/tvoed/sue?id=tvoed-sue-2022&amp;g=S_4&amp;s=1&amp;f=&amp;z=&amp;zv=&amp;r=&amp;awz=&amp;zulage=&amp;kk=&amp;kkz=&amp;zkf=&amp;stkl="/>
    <hyperlink ref="C21" r:id="rId86" display="https://oeffentlicher-dienst.info/c/t/rechner/tvoed/sue?id=tvoed-sue-2022&amp;g=S_4&amp;s=2&amp;f=&amp;z=&amp;zv=&amp;r=&amp;awz=&amp;zulage=&amp;kk=&amp;kkz=&amp;zkf=&amp;stkl="/>
    <hyperlink ref="D21" r:id="rId87" display="https://oeffentlicher-dienst.info/c/t/rechner/tvoed/sue?id=tvoed-sue-2022&amp;g=S_4&amp;s=3&amp;f=&amp;z=&amp;zv=&amp;r=&amp;awz=&amp;zulage=&amp;kk=&amp;kkz=&amp;zkf=&amp;stkl="/>
    <hyperlink ref="E21" r:id="rId88" display="https://oeffentlicher-dienst.info/c/t/rechner/tvoed/sue?id=tvoed-sue-2022&amp;g=S_4&amp;s=4&amp;f=&amp;z=&amp;zv=&amp;r=&amp;awz=&amp;zulage=&amp;kk=&amp;kkz=&amp;zkf=&amp;stkl="/>
    <hyperlink ref="F21" r:id="rId89" display="https://oeffentlicher-dienst.info/c/t/rechner/tvoed/sue?id=tvoed-sue-2022&amp;g=S_4&amp;s=5&amp;f=&amp;z=&amp;zv=&amp;r=&amp;awz=&amp;zulage=&amp;kk=&amp;kkz=&amp;zkf=&amp;stkl="/>
    <hyperlink ref="G21" r:id="rId90" display="https://oeffentlicher-dienst.info/c/t/rechner/tvoed/sue?id=tvoed-sue-2022&amp;g=S_4&amp;s=6&amp;f=&amp;z=&amp;zv=&amp;r=&amp;awz=&amp;zulage=&amp;kk=&amp;kkz=&amp;zkf=&amp;stkl="/>
    <hyperlink ref="B22" r:id="rId91" display="https://oeffentlicher-dienst.info/c/t/rechner/tvoed/sue?id=tvoed-sue-2022&amp;g=S_3&amp;s=1&amp;f=&amp;z=&amp;zv=&amp;r=&amp;awz=&amp;zulage=&amp;kk=&amp;kkz=&amp;zkf=&amp;stkl="/>
    <hyperlink ref="C22" r:id="rId92" display="https://oeffentlicher-dienst.info/c/t/rechner/tvoed/sue?id=tvoed-sue-2022&amp;g=S_3&amp;s=2&amp;f=&amp;z=&amp;zv=&amp;r=&amp;awz=&amp;zulage=&amp;kk=&amp;kkz=&amp;zkf=&amp;stkl="/>
    <hyperlink ref="D22" r:id="rId93" display="https://oeffentlicher-dienst.info/c/t/rechner/tvoed/sue?id=tvoed-sue-2022&amp;g=S_3&amp;s=3&amp;f=&amp;z=&amp;zv=&amp;r=&amp;awz=&amp;zulage=&amp;kk=&amp;kkz=&amp;zkf=&amp;stkl="/>
    <hyperlink ref="E22" r:id="rId94" display="https://oeffentlicher-dienst.info/c/t/rechner/tvoed/sue?id=tvoed-sue-2022&amp;g=S_3&amp;s=4&amp;f=&amp;z=&amp;zv=&amp;r=&amp;awz=&amp;zulage=&amp;kk=&amp;kkz=&amp;zkf=&amp;stkl="/>
    <hyperlink ref="F22" r:id="rId95" display="https://oeffentlicher-dienst.info/c/t/rechner/tvoed/sue?id=tvoed-sue-2022&amp;g=S_3&amp;s=5&amp;f=&amp;z=&amp;zv=&amp;r=&amp;awz=&amp;zulage=&amp;kk=&amp;kkz=&amp;zkf=&amp;stkl="/>
    <hyperlink ref="G22" r:id="rId96" display="https://oeffentlicher-dienst.info/c/t/rechner/tvoed/sue?id=tvoed-sue-2022&amp;g=S_3&amp;s=6&amp;f=&amp;z=&amp;zv=&amp;r=&amp;awz=&amp;zulage=&amp;kk=&amp;kkz=&amp;zkf=&amp;stkl="/>
    <hyperlink ref="B23" r:id="rId97" display="https://oeffentlicher-dienst.info/c/t/rechner/tvoed/sue?id=tvoed-sue-2022&amp;g=S_2&amp;s=1&amp;f=&amp;z=&amp;zv=&amp;r=&amp;awz=&amp;zulage=&amp;kk=&amp;kkz=&amp;zkf=&amp;stkl="/>
    <hyperlink ref="C23" r:id="rId98" display="https://oeffentlicher-dienst.info/c/t/rechner/tvoed/sue?id=tvoed-sue-2022&amp;g=S_2&amp;s=2&amp;f=&amp;z=&amp;zv=&amp;r=&amp;awz=&amp;zulage=&amp;kk=&amp;kkz=&amp;zkf=&amp;stkl="/>
    <hyperlink ref="D23" r:id="rId99" display="https://oeffentlicher-dienst.info/c/t/rechner/tvoed/sue?id=tvoed-sue-2022&amp;g=S_2&amp;s=3&amp;f=&amp;z=&amp;zv=&amp;r=&amp;awz=&amp;zulage=&amp;kk=&amp;kkz=&amp;zkf=&amp;stkl="/>
    <hyperlink ref="E23" r:id="rId100" display="https://oeffentlicher-dienst.info/c/t/rechner/tvoed/sue?id=tvoed-sue-2022&amp;g=S_2&amp;s=4&amp;f=&amp;z=&amp;zv=&amp;r=&amp;awz=&amp;zulage=&amp;kk=&amp;kkz=&amp;zkf=&amp;stkl="/>
    <hyperlink ref="F23" r:id="rId101" display="https://oeffentlicher-dienst.info/c/t/rechner/tvoed/sue?id=tvoed-sue-2022&amp;g=S_2&amp;s=5&amp;f=&amp;z=&amp;zv=&amp;r=&amp;awz=&amp;zulage=&amp;kk=&amp;kkz=&amp;zkf=&amp;stkl="/>
    <hyperlink ref="G23" r:id="rId102" display="https://oeffentlicher-dienst.info/c/t/rechner/tvoed/sue?id=tvoed-sue-2022&amp;g=S_2&amp;s=6&amp;f=&amp;z=&amp;zv=&amp;r=&amp;awz=&amp;zulage=&amp;kk=&amp;kkz=&amp;zkf=&amp;stkl="/>
  </hyperlinks>
  <pageMargins left="0.7" right="0.7" top="0.78740157499999996" bottom="0.78740157499999996" header="0.3" footer="0.3"/>
  <pageSetup paperSize="9" orientation="portrait" r:id="rId1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8"/>
  <sheetViews>
    <sheetView workbookViewId="0">
      <selection activeCell="D31" sqref="D31"/>
    </sheetView>
  </sheetViews>
  <sheetFormatPr baseColWidth="10" defaultRowHeight="20.100000000000001" customHeight="1" x14ac:dyDescent="0.2"/>
  <cols>
    <col min="1" max="1" width="95.5703125" bestFit="1" customWidth="1"/>
    <col min="2" max="2" width="9.42578125" bestFit="1" customWidth="1"/>
    <col min="3" max="3" width="17.85546875" customWidth="1"/>
    <col min="4" max="4" width="17" style="56" customWidth="1"/>
  </cols>
  <sheetData>
    <row r="1" spans="1:4" ht="20.100000000000001" customHeight="1" x14ac:dyDescent="0.2">
      <c r="A1" t="s">
        <v>63</v>
      </c>
    </row>
    <row r="2" spans="1:4" ht="20.100000000000001" customHeight="1" x14ac:dyDescent="0.2">
      <c r="A2" s="4">
        <f>'Förderung Kinder m. Behinderung'!A5</f>
        <v>0</v>
      </c>
      <c r="B2" s="4"/>
      <c r="C2" s="4"/>
    </row>
    <row r="3" spans="1:4" ht="20.100000000000001" customHeight="1" x14ac:dyDescent="0.2">
      <c r="A3" s="4" t="s">
        <v>288</v>
      </c>
      <c r="B3" s="4"/>
      <c r="C3" s="4"/>
    </row>
    <row r="4" spans="1:4" ht="20.100000000000001" customHeight="1" x14ac:dyDescent="0.2">
      <c r="B4" t="s">
        <v>73</v>
      </c>
      <c r="D4" s="56" t="s">
        <v>39</v>
      </c>
    </row>
    <row r="5" spans="1:4" ht="20.100000000000001" customHeight="1" x14ac:dyDescent="0.2">
      <c r="A5" s="79" t="s">
        <v>102</v>
      </c>
      <c r="C5" s="80">
        <f>'Vergleichsberechnung Förderung'!E35+'Vergleichsberechnung Förderung'!E51+'Vergleichsberechnung Förderung'!E36+'Vergleichsberechnung Förderung'!E37</f>
        <v>0</v>
      </c>
      <c r="D5" s="56">
        <f>IF(C5&gt;C6,C5,0)</f>
        <v>0</v>
      </c>
    </row>
    <row r="6" spans="1:4" ht="20.100000000000001" customHeight="1" x14ac:dyDescent="0.2">
      <c r="A6" s="79" t="s">
        <v>296</v>
      </c>
      <c r="C6" s="66">
        <v>0</v>
      </c>
      <c r="D6" s="56">
        <f>IF(C6&gt;C5,C6,0)</f>
        <v>0</v>
      </c>
    </row>
    <row r="7" spans="1:4" ht="20.100000000000001" customHeight="1" x14ac:dyDescent="0.2">
      <c r="A7" s="79" t="s">
        <v>135</v>
      </c>
      <c r="D7" s="65">
        <f>'Vergleichsberechnung Förderung'!E38</f>
        <v>0</v>
      </c>
    </row>
    <row r="8" spans="1:4" ht="20.100000000000001" customHeight="1" x14ac:dyDescent="0.2">
      <c r="A8" s="79" t="s">
        <v>140</v>
      </c>
      <c r="D8" s="65">
        <f>'Vergleichsberechnung Förderung'!E43</f>
        <v>0</v>
      </c>
    </row>
    <row r="9" spans="1:4" ht="20.100000000000001" customHeight="1" x14ac:dyDescent="0.2">
      <c r="A9" s="79" t="s">
        <v>136</v>
      </c>
      <c r="D9" s="65">
        <f>'Vergleichsberechnung Förderung'!E42</f>
        <v>0</v>
      </c>
    </row>
    <row r="10" spans="1:4" ht="20.100000000000001" customHeight="1" x14ac:dyDescent="0.2">
      <c r="A10" s="79" t="s">
        <v>137</v>
      </c>
      <c r="D10" s="65">
        <f>'Vergleichsberechnung Förderung'!E44</f>
        <v>0</v>
      </c>
    </row>
    <row r="11" spans="1:4" ht="20.100000000000001" customHeight="1" x14ac:dyDescent="0.2">
      <c r="A11" s="79" t="s">
        <v>138</v>
      </c>
      <c r="D11" s="65">
        <f>'Vergleichsberechnung Förderung'!E39</f>
        <v>0</v>
      </c>
    </row>
    <row r="12" spans="1:4" ht="20.100000000000001" customHeight="1" x14ac:dyDescent="0.2">
      <c r="A12" s="79" t="s">
        <v>139</v>
      </c>
      <c r="D12" s="65">
        <f>'Vergleichsberechnung Förderung'!E40</f>
        <v>0</v>
      </c>
    </row>
    <row r="13" spans="1:4" ht="20.100000000000001" customHeight="1" x14ac:dyDescent="0.2">
      <c r="A13" s="79" t="s">
        <v>297</v>
      </c>
      <c r="D13" s="65">
        <f>'Vergleichsberechnung Förderung'!E41</f>
        <v>0</v>
      </c>
    </row>
    <row r="14" spans="1:4" ht="20.100000000000001" customHeight="1" x14ac:dyDescent="0.2">
      <c r="A14" s="79" t="s">
        <v>40</v>
      </c>
      <c r="D14" s="67">
        <f>'Vergleichsberechnung Förderung'!E50</f>
        <v>0</v>
      </c>
    </row>
    <row r="15" spans="1:4" ht="20.100000000000001" customHeight="1" x14ac:dyDescent="0.2">
      <c r="A15" t="s">
        <v>78</v>
      </c>
      <c r="D15" s="66">
        <v>0</v>
      </c>
    </row>
    <row r="16" spans="1:4" ht="20.100000000000001" customHeight="1" x14ac:dyDescent="0.2">
      <c r="A16" s="4" t="s">
        <v>26</v>
      </c>
      <c r="B16" s="4"/>
      <c r="C16" s="4"/>
      <c r="D16" s="65">
        <f>SUM(D5:D15)</f>
        <v>0</v>
      </c>
    </row>
    <row r="17" spans="1:4" ht="20.100000000000001" customHeight="1" x14ac:dyDescent="0.2">
      <c r="A17" t="s">
        <v>41</v>
      </c>
      <c r="D17" s="66">
        <f>Berechnungstabell!C27</f>
        <v>0</v>
      </c>
    </row>
    <row r="18" spans="1:4" ht="20.100000000000001" customHeight="1" x14ac:dyDescent="0.2">
      <c r="A18" t="s">
        <v>72</v>
      </c>
      <c r="B18" s="57">
        <v>5</v>
      </c>
      <c r="C18" s="57"/>
      <c r="D18" s="67">
        <f>D17*B18/100</f>
        <v>0</v>
      </c>
    </row>
    <row r="19" spans="1:4" ht="20.100000000000001" customHeight="1" x14ac:dyDescent="0.2">
      <c r="A19" t="s">
        <v>79</v>
      </c>
      <c r="D19" s="66"/>
    </row>
    <row r="20" spans="1:4" ht="20.100000000000001" customHeight="1" x14ac:dyDescent="0.2">
      <c r="A20" t="s">
        <v>80</v>
      </c>
      <c r="D20" s="66"/>
    </row>
    <row r="21" spans="1:4" ht="20.100000000000001" customHeight="1" x14ac:dyDescent="0.2">
      <c r="A21" t="s">
        <v>81</v>
      </c>
      <c r="D21" s="66"/>
    </row>
    <row r="22" spans="1:4" ht="20.100000000000001" customHeight="1" x14ac:dyDescent="0.2">
      <c r="A22" t="s">
        <v>82</v>
      </c>
      <c r="D22" s="66"/>
    </row>
    <row r="23" spans="1:4" ht="20.100000000000001" customHeight="1" x14ac:dyDescent="0.2">
      <c r="A23" t="s">
        <v>84</v>
      </c>
      <c r="D23" s="66"/>
    </row>
    <row r="24" spans="1:4" ht="20.100000000000001" customHeight="1" x14ac:dyDescent="0.2">
      <c r="A24" s="79" t="s">
        <v>163</v>
      </c>
      <c r="D24" s="66"/>
    </row>
    <row r="25" spans="1:4" ht="20.100000000000001" customHeight="1" x14ac:dyDescent="0.2">
      <c r="A25" s="79" t="s">
        <v>164</v>
      </c>
      <c r="D25" s="66"/>
    </row>
    <row r="26" spans="1:4" ht="20.100000000000001" customHeight="1" x14ac:dyDescent="0.2">
      <c r="A26" s="79" t="s">
        <v>269</v>
      </c>
      <c r="D26" s="66"/>
    </row>
    <row r="27" spans="1:4" ht="20.100000000000001" customHeight="1" x14ac:dyDescent="0.2">
      <c r="A27" s="79" t="s">
        <v>141</v>
      </c>
      <c r="D27" s="66">
        <f>Berechnungstabell!C60</f>
        <v>0</v>
      </c>
    </row>
    <row r="28" spans="1:4" ht="20.100000000000001" customHeight="1" x14ac:dyDescent="0.2">
      <c r="A28" s="79" t="s">
        <v>142</v>
      </c>
      <c r="D28" s="66"/>
    </row>
    <row r="29" spans="1:4" ht="20.100000000000001" customHeight="1" x14ac:dyDescent="0.2">
      <c r="A29" s="79" t="s">
        <v>280</v>
      </c>
      <c r="D29" s="66">
        <f>Berechnungstabell!C85</f>
        <v>0</v>
      </c>
    </row>
    <row r="30" spans="1:4" ht="20.100000000000001" customHeight="1" x14ac:dyDescent="0.2">
      <c r="A30" t="s">
        <v>83</v>
      </c>
      <c r="D30" s="66"/>
    </row>
    <row r="31" spans="1:4" ht="20.100000000000001" customHeight="1" x14ac:dyDescent="0.2">
      <c r="A31" s="4" t="s">
        <v>42</v>
      </c>
      <c r="B31" s="4"/>
      <c r="C31" s="4"/>
      <c r="D31" s="65">
        <f>D16-D17-D18-D19-D20-D22-D23-D30-D21-D27-D28-D24-D25-D26-D29</f>
        <v>0</v>
      </c>
    </row>
    <row r="32" spans="1:4" ht="20.100000000000001" customHeight="1" x14ac:dyDescent="0.2">
      <c r="A32" s="79" t="s">
        <v>143</v>
      </c>
      <c r="D32" s="190">
        <f>(D5+D6+D13)*0.03</f>
        <v>0</v>
      </c>
    </row>
    <row r="33" spans="1:4" ht="20.100000000000001" customHeight="1" x14ac:dyDescent="0.2">
      <c r="A33" s="4" t="s">
        <v>44</v>
      </c>
      <c r="B33" s="4"/>
      <c r="C33" s="4"/>
      <c r="D33" s="65">
        <f>D31-D32</f>
        <v>0</v>
      </c>
    </row>
    <row r="34" spans="1:4" ht="20.100000000000001" customHeight="1" x14ac:dyDescent="0.2">
      <c r="A34" t="s">
        <v>85</v>
      </c>
      <c r="D34" s="66">
        <v>0</v>
      </c>
    </row>
    <row r="35" spans="1:4" ht="20.100000000000001" customHeight="1" x14ac:dyDescent="0.2">
      <c r="A35" t="s">
        <v>43</v>
      </c>
      <c r="D35" s="66">
        <v>0</v>
      </c>
    </row>
    <row r="36" spans="1:4" ht="20.100000000000001" customHeight="1" x14ac:dyDescent="0.2">
      <c r="A36" s="4" t="s">
        <v>45</v>
      </c>
      <c r="B36" s="4"/>
      <c r="C36" s="4"/>
      <c r="D36" s="65">
        <f>D33-D34-D35</f>
        <v>0</v>
      </c>
    </row>
    <row r="37" spans="1:4" ht="20.100000000000001" customHeight="1" x14ac:dyDescent="0.2">
      <c r="A37" t="s">
        <v>281</v>
      </c>
      <c r="D37" s="66">
        <f>Berechnungstabell!C48</f>
        <v>0</v>
      </c>
    </row>
    <row r="38" spans="1:4" ht="20.100000000000001" customHeight="1" x14ac:dyDescent="0.2">
      <c r="A38" s="4" t="s">
        <v>46</v>
      </c>
      <c r="B38" s="4"/>
      <c r="C38" s="4"/>
      <c r="D38" s="65">
        <f>D36-D37</f>
        <v>0</v>
      </c>
    </row>
  </sheetData>
  <sheetProtection algorithmName="SHA-512" hashValue="XwuJck26666pWjaAc2Qz+Ewh+6kTYalRearkznmrweF4LsFFWO3LVMUh5N1J5Af01j7HMFRLpmHIhD3+ocFocw==" saltValue="sC6TAd1Q7dR9m9gYvjTXnA==" spinCount="100000" sheet="1" objects="1" scenarios="1"/>
  <protectedRanges>
    <protectedRange sqref="C6" name="Bereich3"/>
    <protectedRange sqref="D32" name="Bereich2"/>
    <protectedRange sqref="D15 D17 D37 D34:D35 B18:C18 D19:D30" name="Bereich1"/>
  </protectedRanges>
  <customSheetViews>
    <customSheetView guid="{96787B8E-1027-4CDB-BE4F-BF8F8230409C}" fitToPage="1" topLeftCell="A3">
      <selection activeCell="C37" sqref="C37"/>
      <pageMargins left="0.78740157499999996" right="0.78740157499999996" top="0.984251969" bottom="0.984251969" header="0.4921259845" footer="0.4921259845"/>
      <pageSetup paperSize="9" scale="89" orientation="landscape" r:id="rId1"/>
      <headerFooter alignWithMargins="0"/>
    </customSheetView>
  </customSheetViews>
  <phoneticPr fontId="6" type="noConversion"/>
  <pageMargins left="0.78740157499999996" right="0.78740157499999996" top="0.984251969" bottom="0.984251969" header="0.4921259845" footer="0.4921259845"/>
  <pageSetup paperSize="9" scale="89"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Hinweise zur Bearbeitung</vt:lpstr>
      <vt:lpstr>Matrix  Kinder mit Behinderung</vt:lpstr>
      <vt:lpstr>Förderung Kinder m. Behinderung</vt:lpstr>
      <vt:lpstr>Vergleichsberechnung Förderung</vt:lpstr>
      <vt:lpstr>Berechnungstabell</vt:lpstr>
      <vt:lpstr>Grundlage_Personalkosten_Tarif</vt:lpstr>
      <vt:lpstr>Musterbudgetierung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dgr</dc:creator>
  <cp:lastModifiedBy>Finke, Johannes</cp:lastModifiedBy>
  <cp:lastPrinted>2019-05-15T10:38:22Z</cp:lastPrinted>
  <dcterms:created xsi:type="dcterms:W3CDTF">2008-03-13T15:31:41Z</dcterms:created>
  <dcterms:modified xsi:type="dcterms:W3CDTF">2023-02-22T11:14:29Z</dcterms:modified>
</cp:coreProperties>
</file>